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Dokument\FileServer Korisnici\asarcevic\Desktop\IZVJEŠTAJ O IZVRŠENJU PLANA 2024\"/>
    </mc:Choice>
  </mc:AlternateContent>
  <bookViews>
    <workbookView xWindow="0" yWindow="0" windowWidth="23040" windowHeight="9192"/>
  </bookViews>
  <sheets>
    <sheet name="SAŽETAK" sheetId="1" r:id="rId1"/>
    <sheet name=" Račun prihoda i rashoda" sheetId="3" r:id="rId2"/>
    <sheet name="Rashodi prema izvorima finan" sheetId="5" r:id="rId3"/>
    <sheet name="Rashodi prema funkcijskoj k " sheetId="8" r:id="rId4"/>
    <sheet name="POSEBNI DIO" sheetId="7" r:id="rId5"/>
    <sheet name="Sheet11" sheetId="21" r:id="rId6"/>
  </sheets>
  <definedNames>
    <definedName name="_xlnm.Print_Area" localSheetId="1">' Račun prihoda i rashoda'!$B$1:$H$93</definedName>
    <definedName name="_xlnm.Print_Area" localSheetId="0">SAŽETAK!$B$1:$L$27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7" l="1"/>
  <c r="F148" i="7"/>
  <c r="F133" i="7"/>
  <c r="G7" i="8" l="1"/>
  <c r="G8" i="8"/>
  <c r="G6" i="8"/>
  <c r="F7" i="8"/>
  <c r="F8" i="8"/>
  <c r="F6" i="8"/>
  <c r="K11" i="3"/>
  <c r="K12" i="3"/>
  <c r="K13" i="3"/>
  <c r="K14" i="3"/>
  <c r="K15" i="3"/>
  <c r="K16" i="3"/>
  <c r="K17" i="3"/>
  <c r="K19" i="3"/>
  <c r="K20" i="3"/>
  <c r="K21" i="3"/>
  <c r="K22" i="3"/>
  <c r="K10" i="3"/>
  <c r="H21" i="3"/>
  <c r="H20" i="3" s="1"/>
  <c r="H10" i="3"/>
  <c r="F163" i="7" l="1"/>
  <c r="F164" i="7"/>
  <c r="F165" i="7"/>
  <c r="F166" i="7"/>
  <c r="F167" i="7"/>
  <c r="F168" i="7"/>
  <c r="F169" i="7"/>
  <c r="F170" i="7"/>
  <c r="F171" i="7"/>
  <c r="F172" i="7"/>
  <c r="F173" i="7"/>
  <c r="F174" i="7"/>
  <c r="F18" i="7"/>
  <c r="D17" i="7"/>
  <c r="E60" i="7"/>
  <c r="D60" i="7"/>
  <c r="E162" i="7"/>
  <c r="F162" i="7" s="1"/>
  <c r="D162" i="7"/>
  <c r="D148" i="7" s="1"/>
  <c r="F150" i="7"/>
  <c r="F151" i="7"/>
  <c r="F152" i="7"/>
  <c r="F153" i="7"/>
  <c r="F154" i="7"/>
  <c r="F155" i="7"/>
  <c r="F156" i="7"/>
  <c r="F157" i="7"/>
  <c r="F158" i="7"/>
  <c r="F159" i="7"/>
  <c r="F160" i="7"/>
  <c r="F161" i="7"/>
  <c r="E149" i="7"/>
  <c r="E148" i="7" s="1"/>
  <c r="F135" i="7"/>
  <c r="F136" i="7"/>
  <c r="F137" i="7"/>
  <c r="F138" i="7"/>
  <c r="F139" i="7"/>
  <c r="F140" i="7"/>
  <c r="F141" i="7"/>
  <c r="F142" i="7"/>
  <c r="F144" i="7"/>
  <c r="E134" i="7"/>
  <c r="D134" i="7"/>
  <c r="E133" i="7" l="1"/>
  <c r="F134" i="7"/>
  <c r="D133" i="7"/>
  <c r="F149" i="7"/>
  <c r="F73" i="7"/>
  <c r="F74" i="7"/>
  <c r="D59" i="7"/>
  <c r="F122" i="7"/>
  <c r="F123" i="7"/>
  <c r="F124" i="7"/>
  <c r="F125" i="7"/>
  <c r="F126" i="7"/>
  <c r="F127" i="7"/>
  <c r="F128" i="7"/>
  <c r="F129" i="7"/>
  <c r="F130" i="7"/>
  <c r="E120" i="7"/>
  <c r="D120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76" i="7"/>
  <c r="D100" i="7"/>
  <c r="D75" i="7" s="1"/>
  <c r="E75" i="7"/>
  <c r="F63" i="7"/>
  <c r="E17" i="7"/>
  <c r="F58" i="7"/>
  <c r="F56" i="7"/>
  <c r="F55" i="7"/>
  <c r="F54" i="7"/>
  <c r="F53" i="7"/>
  <c r="F52" i="7"/>
  <c r="F51" i="7"/>
  <c r="F47" i="7"/>
  <c r="F44" i="7"/>
  <c r="F41" i="7"/>
  <c r="F26" i="7"/>
  <c r="D15" i="7" l="1"/>
  <c r="F120" i="7"/>
  <c r="F100" i="7"/>
  <c r="F75" i="7"/>
  <c r="F10" i="7"/>
  <c r="F11" i="7"/>
  <c r="F12" i="7"/>
  <c r="F13" i="7"/>
  <c r="F14" i="7"/>
  <c r="F17" i="7"/>
  <c r="F19" i="7"/>
  <c r="F20" i="7"/>
  <c r="F21" i="7"/>
  <c r="F23" i="7"/>
  <c r="F24" i="7"/>
  <c r="F25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2" i="7"/>
  <c r="F43" i="7"/>
  <c r="F45" i="7"/>
  <c r="F46" i="7"/>
  <c r="F48" i="7"/>
  <c r="F49" i="7"/>
  <c r="F50" i="7"/>
  <c r="F61" i="7"/>
  <c r="F62" i="7"/>
  <c r="F64" i="7"/>
  <c r="F65" i="7"/>
  <c r="F66" i="7"/>
  <c r="F67" i="7"/>
  <c r="F68" i="7"/>
  <c r="F69" i="7"/>
  <c r="F70" i="7"/>
  <c r="F71" i="7"/>
  <c r="E9" i="7"/>
  <c r="D9" i="7"/>
  <c r="F9" i="7" l="1"/>
  <c r="I11" i="3"/>
  <c r="I20" i="3"/>
  <c r="I43" i="3"/>
  <c r="G15" i="1"/>
  <c r="G12" i="1" l="1"/>
  <c r="G7" i="5" l="1"/>
  <c r="G8" i="5"/>
  <c r="G9" i="5"/>
  <c r="G10" i="5"/>
  <c r="G11" i="5"/>
  <c r="G12" i="5"/>
  <c r="G13" i="5"/>
  <c r="G14" i="5"/>
  <c r="G17" i="5"/>
  <c r="G18" i="5"/>
  <c r="G19" i="5"/>
  <c r="G20" i="5"/>
  <c r="G22" i="5"/>
  <c r="G23" i="5"/>
  <c r="G6" i="5"/>
  <c r="F7" i="5"/>
  <c r="F8" i="5"/>
  <c r="F9" i="5"/>
  <c r="F10" i="5"/>
  <c r="F11" i="5"/>
  <c r="F12" i="5"/>
  <c r="F14" i="5"/>
  <c r="F17" i="5"/>
  <c r="F18" i="5"/>
  <c r="F19" i="5"/>
  <c r="F20" i="5"/>
  <c r="F22" i="5"/>
  <c r="F23" i="5"/>
  <c r="F6" i="5"/>
  <c r="C7" i="5"/>
  <c r="C6" i="5" s="1"/>
  <c r="E16" i="5" l="1"/>
  <c r="E21" i="5"/>
  <c r="D15" i="5"/>
  <c r="D21" i="5"/>
  <c r="D16" i="5"/>
  <c r="D6" i="5"/>
  <c r="E12" i="5"/>
  <c r="E7" i="5"/>
  <c r="F21" i="5" l="1"/>
  <c r="G21" i="5"/>
  <c r="E15" i="5"/>
  <c r="F16" i="5"/>
  <c r="G16" i="5"/>
  <c r="E6" i="5"/>
  <c r="C15" i="5"/>
  <c r="C21" i="5"/>
  <c r="C16" i="5"/>
  <c r="D7" i="5"/>
  <c r="K93" i="3"/>
  <c r="K30" i="3"/>
  <c r="K32" i="3"/>
  <c r="K33" i="3"/>
  <c r="K34" i="3"/>
  <c r="K35" i="3"/>
  <c r="K39" i="3"/>
  <c r="K40" i="3"/>
  <c r="K41" i="3"/>
  <c r="K42" i="3"/>
  <c r="K44" i="3"/>
  <c r="K45" i="3"/>
  <c r="K46" i="3"/>
  <c r="K47" i="3"/>
  <c r="K48" i="3"/>
  <c r="K50" i="3"/>
  <c r="K51" i="3"/>
  <c r="K52" i="3"/>
  <c r="K53" i="3"/>
  <c r="K54" i="3"/>
  <c r="K55" i="3"/>
  <c r="K56" i="3"/>
  <c r="K57" i="3"/>
  <c r="K58" i="3"/>
  <c r="K59" i="3"/>
  <c r="K60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8" i="3"/>
  <c r="K89" i="3"/>
  <c r="K90" i="3"/>
  <c r="K91" i="3"/>
  <c r="K92" i="3"/>
  <c r="J30" i="3"/>
  <c r="J32" i="3"/>
  <c r="J33" i="3"/>
  <c r="J34" i="3"/>
  <c r="J35" i="3"/>
  <c r="J39" i="3"/>
  <c r="J40" i="3"/>
  <c r="J41" i="3"/>
  <c r="J44" i="3"/>
  <c r="J45" i="3"/>
  <c r="J46" i="3"/>
  <c r="J47" i="3"/>
  <c r="J50" i="3"/>
  <c r="J51" i="3"/>
  <c r="J52" i="3"/>
  <c r="J53" i="3"/>
  <c r="J54" i="3"/>
  <c r="J56" i="3"/>
  <c r="J57" i="3"/>
  <c r="J58" i="3"/>
  <c r="J59" i="3"/>
  <c r="J60" i="3"/>
  <c r="J62" i="3"/>
  <c r="J64" i="3"/>
  <c r="J65" i="3"/>
  <c r="J66" i="3"/>
  <c r="J68" i="3"/>
  <c r="J72" i="3"/>
  <c r="J73" i="3"/>
  <c r="J74" i="3"/>
  <c r="J82" i="3"/>
  <c r="J83" i="3"/>
  <c r="J85" i="3"/>
  <c r="J86" i="3"/>
  <c r="J88" i="3"/>
  <c r="J89" i="3"/>
  <c r="J90" i="3"/>
  <c r="J91" i="3"/>
  <c r="J12" i="3"/>
  <c r="J13" i="3"/>
  <c r="J14" i="3"/>
  <c r="J15" i="3"/>
  <c r="J16" i="3"/>
  <c r="J17" i="3"/>
  <c r="J19" i="3"/>
  <c r="J21" i="3"/>
  <c r="J22" i="3"/>
  <c r="J10" i="3"/>
  <c r="L12" i="1"/>
  <c r="L13" i="1"/>
  <c r="L14" i="1"/>
  <c r="L10" i="1"/>
  <c r="G87" i="3"/>
  <c r="G86" i="3" s="1"/>
  <c r="G81" i="3" s="1"/>
  <c r="J81" i="3" s="1"/>
  <c r="I87" i="3"/>
  <c r="K87" i="3" s="1"/>
  <c r="H87" i="3"/>
  <c r="H86" i="3" s="1"/>
  <c r="H81" i="3" s="1"/>
  <c r="H83" i="3"/>
  <c r="H61" i="3"/>
  <c r="H49" i="3"/>
  <c r="H43" i="3"/>
  <c r="H38" i="3"/>
  <c r="H28" i="3"/>
  <c r="H32" i="3"/>
  <c r="H29" i="3"/>
  <c r="K12" i="1"/>
  <c r="K13" i="1"/>
  <c r="K14" i="1"/>
  <c r="K10" i="1"/>
  <c r="G16" i="1"/>
  <c r="G61" i="3"/>
  <c r="G49" i="3"/>
  <c r="G43" i="3"/>
  <c r="G38" i="3"/>
  <c r="G34" i="3"/>
  <c r="G28" i="3" s="1"/>
  <c r="J11" i="3"/>
  <c r="G20" i="3"/>
  <c r="J87" i="3" l="1"/>
  <c r="F15" i="5"/>
  <c r="G15" i="5"/>
  <c r="H37" i="3"/>
  <c r="H27" i="3"/>
  <c r="H26" i="3" s="1"/>
  <c r="G37" i="3"/>
  <c r="I61" i="3"/>
  <c r="K61" i="3" s="1"/>
  <c r="I49" i="3"/>
  <c r="K49" i="3" s="1"/>
  <c r="K43" i="3"/>
  <c r="I38" i="3"/>
  <c r="K38" i="3" s="1"/>
  <c r="I29" i="3"/>
  <c r="I34" i="3"/>
  <c r="J61" i="3" l="1"/>
  <c r="J49" i="3"/>
  <c r="J43" i="3"/>
  <c r="J38" i="3"/>
  <c r="K29" i="3"/>
  <c r="J29" i="3"/>
  <c r="G27" i="3"/>
  <c r="I37" i="3"/>
  <c r="K37" i="3" s="1"/>
  <c r="I28" i="3"/>
  <c r="I16" i="3"/>
  <c r="J20" i="3"/>
  <c r="J12" i="1"/>
  <c r="J15" i="1"/>
  <c r="J16" i="1" s="1"/>
  <c r="K16" i="1" s="1"/>
  <c r="H15" i="1"/>
  <c r="J37" i="3" l="1"/>
  <c r="I27" i="3"/>
  <c r="K28" i="3"/>
  <c r="J28" i="3"/>
  <c r="L15" i="1"/>
  <c r="K15" i="1"/>
  <c r="G26" i="3"/>
  <c r="I26" i="3" l="1"/>
  <c r="K26" i="3" s="1"/>
  <c r="K27" i="3"/>
  <c r="J27" i="3"/>
  <c r="J26" i="3" l="1"/>
  <c r="F60" i="7"/>
  <c r="E59" i="7"/>
  <c r="F59" i="7" s="1"/>
  <c r="E15" i="7" l="1"/>
  <c r="F15" i="7" s="1"/>
</calcChain>
</file>

<file path=xl/sharedStrings.xml><?xml version="1.0" encoding="utf-8"?>
<sst xmlns="http://schemas.openxmlformats.org/spreadsheetml/2006/main" count="393" uniqueCount="187">
  <si>
    <t>PRIHODI UKUPNO</t>
  </si>
  <si>
    <t>RASHODI UKUPNO</t>
  </si>
  <si>
    <t>RAZLIKA - VIŠAK / MANJAK</t>
  </si>
  <si>
    <t>Prihodi poslovanja</t>
  </si>
  <si>
    <t>Rashodi poslovanja</t>
  </si>
  <si>
    <t>Rashodi za zaposlene</t>
  </si>
  <si>
    <t>Rashodi za nabavu nefinancijske imovine</t>
  </si>
  <si>
    <t>Rashodi za nabavu neproizvedene dugotrajne imovine</t>
  </si>
  <si>
    <t>BROJČANA OZNAKA I NAZIV</t>
  </si>
  <si>
    <t>II. POSEBNI DIO</t>
  </si>
  <si>
    <t>I. OPĆI DIO</t>
  </si>
  <si>
    <t>Materijalni rashodi</t>
  </si>
  <si>
    <t>Pomoći iz inozemstva i od subjekata unutar općeg proračuna</t>
  </si>
  <si>
    <t>PRIJENOS SREDSTAVA IZ PRETHODNE GODINE</t>
  </si>
  <si>
    <t>1 Opći prihodi i primici</t>
  </si>
  <si>
    <t>11 Opći prihodi i primici</t>
  </si>
  <si>
    <t>12 Sredstva učešća za pomoći</t>
  </si>
  <si>
    <t>INDEKS</t>
  </si>
  <si>
    <t>7 PRIHODI OD PRODAJE NEFINANCIJSKE IMOVINE</t>
  </si>
  <si>
    <t>6 PRIHODI POSLOVANJA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</si>
  <si>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</si>
  <si>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</si>
  <si>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</si>
  <si>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</si>
  <si>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Plaće (Bruto)</t>
  </si>
  <si>
    <t>Plaće za redovan rad</t>
  </si>
  <si>
    <t>Naknade troškova zaposlenima</t>
  </si>
  <si>
    <t>Službena putovanja</t>
  </si>
  <si>
    <t xml:space="preserve">IZVJEŠTAJ O PRIHODIMA I RASHODIMA PREMA EKONOMSKOJ KLASIFIKACIJI </t>
  </si>
  <si>
    <t>IZVJEŠTAJ O PRIHODIMA I RASHODIMA PREMA IZVORIMA FINANCIRANJA</t>
  </si>
  <si>
    <t>IZVJEŠTAJ O RASHODIMA PREMA FUNKCIJSKOJ KLASIFIKACIJI</t>
  </si>
  <si>
    <t xml:space="preserve">UKUPNO PRIHODI </t>
  </si>
  <si>
    <t>UKUPNO RASHODI</t>
  </si>
  <si>
    <t>UKUPNO PRIHODI</t>
  </si>
  <si>
    <t>INDEKS**</t>
  </si>
  <si>
    <t>RAZLIKA PRIMITAKA I IZDATAKA</t>
  </si>
  <si>
    <t>SAŽETAK  RAČUNA PRIHODA I RASHODA I RAČUNA FINANCIRANJA</t>
  </si>
  <si>
    <t xml:space="preserve"> RAČUN PRIHODA I RASHODA </t>
  </si>
  <si>
    <t>IZVJEŠTAJ PO PROGRAMSKOJ KLASIFIKACIJI</t>
  </si>
  <si>
    <t>PRIJENOS SREDSTAVA U SLJEDEĆE RAZDOBLJE</t>
  </si>
  <si>
    <t>SAŽETAK RAČUNA FINANCIRANJA</t>
  </si>
  <si>
    <t xml:space="preserve">NETO FINANCIRANJE </t>
  </si>
  <si>
    <t xml:space="preserve">VIŠAK/MANJAK + NETO FINANCIRANJE </t>
  </si>
  <si>
    <t>SAŽETAK RAČUNA PRIHODA I RASHODA</t>
  </si>
  <si>
    <t>Napomena:  Iznosi u stupcu "OSTVARENJE/IZVRŠENJE N-1." preračunavaju se iz kuna u eure prema fiksnom tečaju konverzije (1 EUR=7,53450 kuna) i po pravilima za preračunavanje i zaokruživanje.</t>
  </si>
  <si>
    <t>Napomena : Iznosi u stupcima "OSTVARENJE/IZVRŠENJE N-1." i "OSTVARENJE/IZVRŠENJE N." iskazuju se na dvije decimale.</t>
  </si>
  <si>
    <t xml:space="preserve">Napomena : "N" označava razdoblje </t>
  </si>
  <si>
    <t xml:space="preserve">* Opći i posebni dio izvještaja o izvršenju proračuna sadrži samo izvorni plan ako od donošenja proračuna nije bilo izmjena i dopuna niti izvršenih preraspodjela odnosno izvorni plan i tekući plan ako je od donošenja proračuna bilo naknadno izvršenih preraspodjela.  
Opći i posebni dio izvještaja o izvršenju proračuna sadrži rebalans ako je od donošenja proračuna bilo izmjena i dopuna, odnosno rebalans i tekući plan ako je od izmjena i dopuna proračuna bilo naknadno izvršenih preraspodjela. </t>
  </si>
  <si>
    <t xml:space="preserve">** AKO Opći i Posebni dio izvještaja ne sadrži "TEKUĆI PLAN N.", "INDEKS"("OSTVARENJE/IZVRŠENJE N."/"TEKUĆI PLAN N.") iskazuje se kao "OSTVARENJE/IZVRŠENJE N."/"IZVORNI PLAN N." ODNOSNO "REBALANS N." </t>
  </si>
  <si>
    <t>POLUGODIŠNJE IZVRŠENJE FINANCIJSKOG PLANA PRORAČUNSKOG KORISNIKA DRŽAVNOG PRORAČUNA
ZA 2024. GODINU</t>
  </si>
  <si>
    <t>OSTVARENJE/IZVRŠENJE 
1.-6.2023.</t>
  </si>
  <si>
    <t>TEKUĆI PLAN 2024.</t>
  </si>
  <si>
    <t>IZVORNI PLAN 2024.</t>
  </si>
  <si>
    <t>OSTVARENJE/IZVRŠENJE 
1.-6.2024.</t>
  </si>
  <si>
    <t xml:space="preserve">OSTVARENJE/IZVRŠENJE 1.-6.2023. </t>
  </si>
  <si>
    <t>OSTVARENJE/IZVRŠENJE 1.-6.2024.</t>
  </si>
  <si>
    <t>Ostali rashodi za zaposlene</t>
  </si>
  <si>
    <t>Doprinosi za obvezno zdravstveno osiguranje</t>
  </si>
  <si>
    <t>Doprinosi za obvezno osiguranje u slučaju nezaposlenosti</t>
  </si>
  <si>
    <t>Naknade za prijevoz, za rad na terenu i odvojeni život</t>
  </si>
  <si>
    <t>Stručno usavršavanje zaposlenika</t>
  </si>
  <si>
    <t>Uredski materijal i ostali materijalni rashodi</t>
  </si>
  <si>
    <t>Energija</t>
  </si>
  <si>
    <t>Materijal i dijelovi za tekuće i investicijsko održavanje</t>
  </si>
  <si>
    <t>Sitni inventar i auto gume</t>
  </si>
  <si>
    <t>Službena, radna i zaštitna odjeća i obuća</t>
  </si>
  <si>
    <t>Usluge telefona, pošte i prijevoza</t>
  </si>
  <si>
    <t>Usluge tekućeg i investicijskog održavanja</t>
  </si>
  <si>
    <t>Usluge promidžbe i informiranja</t>
  </si>
  <si>
    <t>Komunalne usluge</t>
  </si>
  <si>
    <t>Zakupnine i najamnine</t>
  </si>
  <si>
    <t>Zdravstvene i veterinarske usluge</t>
  </si>
  <si>
    <t>Intelektualne i osobne usluge</t>
  </si>
  <si>
    <t>Računalne usluge</t>
  </si>
  <si>
    <t>Ostale usluge</t>
  </si>
  <si>
    <t>Naknade troškova osobama izvan radnog odnosa</t>
  </si>
  <si>
    <t>Premije osiguranja</t>
  </si>
  <si>
    <t>Reprezentacija</t>
  </si>
  <si>
    <t>Članarine i norme</t>
  </si>
  <si>
    <t>Pristojbe i naknade</t>
  </si>
  <si>
    <t>Troškovi sudskih postupaka</t>
  </si>
  <si>
    <t>Ostali nespomenuti rashodi poslovanja</t>
  </si>
  <si>
    <t>Zatezne kamate</t>
  </si>
  <si>
    <t>OSTVARENJE/IZVRŠENJE 
1.-30.6.2024.</t>
  </si>
  <si>
    <t>Pomoći od međunarodnih organizacija te institucija i tijela EU</t>
  </si>
  <si>
    <t>Tekuće pomoći od institucija i tijela EU</t>
  </si>
  <si>
    <t>Prihodi od upravnih i admin.pristojbi, pr.po posebnim pr. i nak.</t>
  </si>
  <si>
    <t>Prihodi po posebnim propisima</t>
  </si>
  <si>
    <t>Ostali nespomenuti prihodi</t>
  </si>
  <si>
    <t>Prihodi državne uprave</t>
  </si>
  <si>
    <t>Prihodi iz nadležnog proračuna i od HZZO-a temeljem ug.obv.</t>
  </si>
  <si>
    <t>Prihodi iz nadležnog proračuna za fin.redovne djelat. prorač.kor.</t>
  </si>
  <si>
    <t>Prihodi iz nadležnog proračuna za financiranje rashoda posl.</t>
  </si>
  <si>
    <t>Prihodi iz nadležnog proračuna za fin.rashoda za nabavu nef.im.</t>
  </si>
  <si>
    <t>Plaće za prekovremeni rad</t>
  </si>
  <si>
    <t>Doprinosi na plaće</t>
  </si>
  <si>
    <t>Rashodi za materijal i energiju</t>
  </si>
  <si>
    <t>Rashodi za usluge</t>
  </si>
  <si>
    <t>Naknade za rad predstavničkih i izvršnih tijela, povjerenstava i sl.</t>
  </si>
  <si>
    <t>Financijski rashodi</t>
  </si>
  <si>
    <t>Pomoći dane u inozemstvo i unutar općeg proračuna</t>
  </si>
  <si>
    <t>Pomoći proračunskim korisnicima drugih proračuna</t>
  </si>
  <si>
    <t>Tekuće pomoći proračunskim korisnicima drugih proračuna</t>
  </si>
  <si>
    <t>Ostali financijski rashodi</t>
  </si>
  <si>
    <t>Nematerijalna imovina</t>
  </si>
  <si>
    <t>Ostala prava</t>
  </si>
  <si>
    <t>Uredska oprema i namještaj</t>
  </si>
  <si>
    <t>Komunikacijska oprema</t>
  </si>
  <si>
    <t>Oprema za održavanje i zaštitu</t>
  </si>
  <si>
    <t>Rashodi za nabavu proivedene dugotrajne imovine</t>
  </si>
  <si>
    <t>Postrojenja i oprema</t>
  </si>
  <si>
    <t>Uređaji, strojevi i oprema za ostale namjene</t>
  </si>
  <si>
    <t>Ostale naknade troškova zaposlenima</t>
  </si>
  <si>
    <t>Naknade građanima i kućanstvima u novcu</t>
  </si>
  <si>
    <t>Naknade građanima i kućanstvima na temelju osiguranja i dr. nakn.</t>
  </si>
  <si>
    <t>Ostali rashodi</t>
  </si>
  <si>
    <t>Kazne, penali i naknade štete</t>
  </si>
  <si>
    <t>Ostale kazne</t>
  </si>
  <si>
    <t>Licence</t>
  </si>
  <si>
    <t>Ulaganja u računalne programe</t>
  </si>
  <si>
    <t>Nematerijalna proizvedena imovina</t>
  </si>
  <si>
    <t>5=4/2*100</t>
  </si>
  <si>
    <t>6=4/3*100</t>
  </si>
  <si>
    <t>Ostale naknade građanima i kućanstvima u novcu</t>
  </si>
  <si>
    <t>OSTVARENJE/IZVRŠENJE     1.-6.2024.</t>
  </si>
  <si>
    <t>4 Prihodi za posebne namjene</t>
  </si>
  <si>
    <t>43 Ostali prihodi za posebne namjene</t>
  </si>
  <si>
    <t>5 Pomoći</t>
  </si>
  <si>
    <t>51 Pomoći EU</t>
  </si>
  <si>
    <t>561 Fondovi EU</t>
  </si>
  <si>
    <t xml:space="preserve"> IZVRŠENJE 1.-30.6.2023.</t>
  </si>
  <si>
    <t xml:space="preserve"> IZVRŠENJE 
1.-6.2024.</t>
  </si>
  <si>
    <t>09 Obrazovanje</t>
  </si>
  <si>
    <t>097 Istraživanje i razvoj obrazovanja</t>
  </si>
  <si>
    <t>Nacionalni Centar za vanjsko vrednovanje obrazovanja</t>
  </si>
  <si>
    <t>Opći prihodi i primici</t>
  </si>
  <si>
    <t>Sredstva učešća za pomoći</t>
  </si>
  <si>
    <t>Ostali prihodi za posebne namjene</t>
  </si>
  <si>
    <t>Pomoći EU</t>
  </si>
  <si>
    <t>Europski socijalni fond (ESF)</t>
  </si>
  <si>
    <t>4=3/2*100</t>
  </si>
  <si>
    <t>A580046</t>
  </si>
  <si>
    <t>3111</t>
  </si>
  <si>
    <t>3121</t>
  </si>
  <si>
    <t>3132</t>
  </si>
  <si>
    <t>3212</t>
  </si>
  <si>
    <t>3213</t>
  </si>
  <si>
    <t>3221</t>
  </si>
  <si>
    <t>3223</t>
  </si>
  <si>
    <t>3225</t>
  </si>
  <si>
    <t>3231</t>
  </si>
  <si>
    <t>3232</t>
  </si>
  <si>
    <t>3234</t>
  </si>
  <si>
    <t>3235</t>
  </si>
  <si>
    <t>3237</t>
  </si>
  <si>
    <t>3239</t>
  </si>
  <si>
    <t>3291</t>
  </si>
  <si>
    <t>Naknade za rad predstavničkih i izvršnih tijela, povjerenstava i slično</t>
  </si>
  <si>
    <t>3295</t>
  </si>
  <si>
    <t>po izvorima</t>
  </si>
  <si>
    <t>Doprinosi za zdravstveno osiguranje</t>
  </si>
  <si>
    <t>Mat. i dijelovi za tek.i investit. održavanje</t>
  </si>
  <si>
    <t>3227</t>
  </si>
  <si>
    <t>Službena,radna i zaštitna odjećai obuća</t>
  </si>
  <si>
    <t>3236</t>
  </si>
  <si>
    <t>3292</t>
  </si>
  <si>
    <t>Članarine</t>
  </si>
  <si>
    <t>Zatezne kamate iz poslovnih odnosa i drugo</t>
  </si>
  <si>
    <t>3721</t>
  </si>
  <si>
    <t>Naknade troškova službenog puta</t>
  </si>
  <si>
    <t>P3701</t>
  </si>
  <si>
    <t>Razvoj odgojno obrazovnog sustava</t>
  </si>
  <si>
    <t>Administracija i upravljanje NCVVO-a</t>
  </si>
  <si>
    <t xml:space="preserve"> IZVRŠENJE 
1.-6.2024. </t>
  </si>
  <si>
    <t>Doprinosi za obvezno osiguranje u slučaju nezaposl.</t>
  </si>
  <si>
    <t>A814000</t>
  </si>
  <si>
    <t>Međunarodni projekti vrednovanja znanja i vještina (IEA: ICCS, ICILIS, PIRLS, TIMSS-OECD: PISA, TALIS)</t>
  </si>
  <si>
    <t>Tekuće pomoći prorač.koris. drugih proračuna</t>
  </si>
  <si>
    <t>A 814001</t>
  </si>
  <si>
    <t>Državna matura</t>
  </si>
  <si>
    <t>po programima i aktivnostima</t>
  </si>
  <si>
    <t>A 814003</t>
  </si>
  <si>
    <t>Nacionalni ispiti</t>
  </si>
  <si>
    <t>A814007</t>
  </si>
  <si>
    <t>Unapređenje kvalitete obrazovnog sustava</t>
  </si>
  <si>
    <t>K814013</t>
  </si>
  <si>
    <t>Program učinkoviti ljudski potencijali 2021.-2027., prioritet 2 - obrazovanje i cjeloživotno učenje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</si>
</sst>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b/>
      <sz val="11"/>
      <name val="Times New Roman"/>
      <family val="1"/>
    </font>
    <font>
      <b/>
      <sz val="12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b/>
      <i/>
      <sz val="10"/>
      <color indexed="8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10"/>
      <name val="Times New Roman"/>
      <family val="1"/>
      <charset val="238"/>
    </font>
    <font>
      <sz val="10"/>
      <color indexed="8"/>
      <name val="Arial"/>
      <family val="2"/>
    </font>
    <font>
      <sz val="10"/>
      <color indexed="8"/>
      <name val="Times New Roman"/>
      <family val="1"/>
      <charset val="238"/>
    </font>
    <font>
      <b/>
      <sz val="10"/>
      <color indexed="44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4">
    <xf numFmtId="0" fontId="0" fillId="0" borderId="0"/>
    <xf numFmtId="0" fontId="3" fillId="0" borderId="0"/>
    <xf numFmtId="0" fontId="25" fillId="0" borderId="7" applyNumberFormat="0" applyProtection="0">
      <alignment horizontal="left" vertical="center" wrapText="1"/>
    </xf>
    <xf numFmtId="0" fontId="25" fillId="0" borderId="7" applyNumberFormat="0" applyProtection="0">
      <alignment horizontal="left" vertical="center" wrapText="1"/>
    </xf>
    <xf numFmtId="0" fontId="28" fillId="0" borderId="7" applyNumberFormat="0" applyProtection="0">
      <alignment horizontal="left" vertical="center" wrapText="1"/>
    </xf>
    <xf numFmtId="0" fontId="28" fillId="4" borderId="7" applyNumberFormat="0" applyProtection="0">
      <alignment horizontal="left" vertical="center" indent="1"/>
    </xf>
    <xf numFmtId="4" fontId="29" fillId="5" borderId="7" applyNumberFormat="0" applyProtection="0">
      <alignment vertical="center"/>
    </xf>
    <xf numFmtId="4" fontId="30" fillId="0" borderId="7" applyNumberFormat="0" applyProtection="0">
      <alignment horizontal="right" vertical="center"/>
    </xf>
    <xf numFmtId="0" fontId="23" fillId="0" borderId="0"/>
    <xf numFmtId="0" fontId="8" fillId="6" borderId="7" applyNumberFormat="0" applyProtection="0">
      <alignment horizontal="left" vertical="center" indent="1"/>
    </xf>
    <xf numFmtId="0" fontId="6" fillId="7" borderId="7" applyNumberFormat="0" applyProtection="0">
      <alignment horizontal="left" vertical="center" indent="1"/>
    </xf>
    <xf numFmtId="0" fontId="31" fillId="6" borderId="7" applyNumberFormat="0" applyProtection="0">
      <alignment horizontal="center" vertical="center"/>
    </xf>
    <xf numFmtId="4" fontId="29" fillId="5" borderId="7" applyNumberFormat="0" applyProtection="0">
      <alignment horizontal="left" vertical="center" indent="1"/>
    </xf>
    <xf numFmtId="0" fontId="25" fillId="0" borderId="7" applyNumberFormat="0" applyProtection="0">
      <alignment horizontal="left" vertical="center" wrapText="1" justifyLastLine="1"/>
    </xf>
  </cellStyleXfs>
  <cellXfs count="166">
    <xf numFmtId="0" fontId="0" fillId="0" borderId="0" xfId="0"/>
    <xf numFmtId="0" fontId="3" fillId="0" borderId="0" xfId="0" applyNumberFormat="1" applyFont="1" applyFill="1" applyBorder="1" applyAlignment="1" applyProtection="1"/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3" fontId="3" fillId="2" borderId="3" xfId="0" applyNumberFormat="1" applyFont="1" applyFill="1" applyBorder="1" applyAlignment="1">
      <alignment horizontal="right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0" fontId="6" fillId="2" borderId="3" xfId="0" quotePrefix="1" applyFont="1" applyFill="1" applyBorder="1" applyAlignment="1">
      <alignment horizontal="left" vertical="center"/>
    </xf>
    <xf numFmtId="0" fontId="7" fillId="2" borderId="3" xfId="0" quotePrefix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 applyProtection="1">
      <alignment horizontal="left" vertical="center"/>
    </xf>
    <xf numFmtId="0" fontId="6" fillId="2" borderId="3" xfId="0" applyNumberFormat="1" applyFont="1" applyFill="1" applyBorder="1" applyAlignment="1" applyProtection="1">
      <alignment horizontal="left" vertical="center" wrapText="1"/>
    </xf>
    <xf numFmtId="0" fontId="7" fillId="2" borderId="3" xfId="0" quotePrefix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vertical="center" wrapText="1"/>
    </xf>
    <xf numFmtId="0" fontId="8" fillId="2" borderId="3" xfId="0" quotePrefix="1" applyFont="1" applyFill="1" applyBorder="1" applyAlignment="1">
      <alignment horizontal="left" vertical="center"/>
    </xf>
    <xf numFmtId="3" fontId="5" fillId="3" borderId="3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3" fontId="5" fillId="3" borderId="3" xfId="0" applyNumberFormat="1" applyFont="1" applyFill="1" applyBorder="1" applyAlignment="1" applyProtection="1">
      <alignment horizontal="right" wrapText="1"/>
    </xf>
    <xf numFmtId="0" fontId="8" fillId="3" borderId="1" xfId="0" applyFont="1" applyFill="1" applyBorder="1" applyAlignment="1">
      <alignment horizontal="left" vertical="center"/>
    </xf>
    <xf numFmtId="0" fontId="7" fillId="2" borderId="3" xfId="0" quotePrefix="1" applyFont="1" applyFill="1" applyBorder="1" applyAlignment="1">
      <alignment horizontal="left" vertical="center" wrapText="1" indent="1"/>
    </xf>
    <xf numFmtId="0" fontId="7" fillId="2" borderId="3" xfId="0" applyFont="1" applyFill="1" applyBorder="1" applyAlignment="1">
      <alignment horizontal="left" vertical="center" indent="1"/>
    </xf>
    <xf numFmtId="0" fontId="7" fillId="2" borderId="3" xfId="0" applyNumberFormat="1" applyFont="1" applyFill="1" applyBorder="1" applyAlignment="1" applyProtection="1">
      <alignment horizontal="left" vertical="center" wrapText="1" indent="1"/>
    </xf>
    <xf numFmtId="0" fontId="6" fillId="2" borderId="3" xfId="0" quotePrefix="1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0" borderId="3" xfId="0" quotePrefix="1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3" fontId="5" fillId="2" borderId="3" xfId="0" applyNumberFormat="1" applyFont="1" applyFill="1" applyBorder="1" applyAlignment="1"/>
    <xf numFmtId="0" fontId="5" fillId="3" borderId="3" xfId="0" applyNumberFormat="1" applyFont="1" applyFill="1" applyBorder="1" applyAlignment="1" applyProtection="1">
      <alignment horizontal="center" vertical="center" wrapText="1"/>
    </xf>
    <xf numFmtId="0" fontId="0" fillId="3" borderId="0" xfId="0" applyFill="1"/>
    <xf numFmtId="0" fontId="14" fillId="3" borderId="3" xfId="0" applyNumberFormat="1" applyFont="1" applyFill="1" applyBorder="1" applyAlignment="1" applyProtection="1">
      <alignment horizontal="center" vertical="center" wrapText="1"/>
    </xf>
    <xf numFmtId="0" fontId="17" fillId="0" borderId="0" xfId="0" applyFont="1"/>
    <xf numFmtId="3" fontId="3" fillId="2" borderId="4" xfId="0" applyNumberFormat="1" applyFont="1" applyFill="1" applyBorder="1" applyAlignment="1">
      <alignment horizontal="right"/>
    </xf>
    <xf numFmtId="0" fontId="18" fillId="0" borderId="3" xfId="0" applyFont="1" applyBorder="1" applyAlignment="1">
      <alignment horizontal="left" vertical="center" wrapText="1"/>
    </xf>
    <xf numFmtId="0" fontId="6" fillId="3" borderId="2" xfId="0" applyNumberFormat="1" applyFont="1" applyFill="1" applyBorder="1" applyAlignment="1" applyProtection="1">
      <alignment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3" fontId="5" fillId="3" borderId="3" xfId="0" applyNumberFormat="1" applyFont="1" applyFill="1" applyBorder="1" applyAlignment="1" applyProtection="1">
      <alignment horizontal="center" vertical="center" wrapText="1"/>
    </xf>
    <xf numFmtId="3" fontId="14" fillId="3" borderId="3" xfId="0" applyNumberFormat="1" applyFont="1" applyFill="1" applyBorder="1" applyAlignment="1" applyProtection="1">
      <alignment horizontal="center" vertical="center" wrapText="1"/>
    </xf>
    <xf numFmtId="3" fontId="13" fillId="0" borderId="0" xfId="0" applyNumberFormat="1" applyFont="1" applyAlignment="1">
      <alignment vertical="top" wrapText="1"/>
    </xf>
    <xf numFmtId="3" fontId="0" fillId="0" borderId="0" xfId="0" applyNumberFormat="1"/>
    <xf numFmtId="3" fontId="19" fillId="0" borderId="3" xfId="0" applyNumberFormat="1" applyFont="1" applyBorder="1"/>
    <xf numFmtId="3" fontId="20" fillId="0" borderId="3" xfId="0" applyNumberFormat="1" applyFont="1" applyBorder="1"/>
    <xf numFmtId="3" fontId="5" fillId="2" borderId="3" xfId="0" applyNumberFormat="1" applyFont="1" applyFill="1" applyBorder="1" applyAlignment="1">
      <alignment horizontal="right"/>
    </xf>
    <xf numFmtId="0" fontId="1" fillId="0" borderId="0" xfId="0" applyFont="1"/>
    <xf numFmtId="0" fontId="21" fillId="2" borderId="3" xfId="0" applyNumberFormat="1" applyFont="1" applyFill="1" applyBorder="1" applyAlignment="1" applyProtection="1">
      <alignment horizontal="left" vertical="center"/>
    </xf>
    <xf numFmtId="0" fontId="0" fillId="0" borderId="0" xfId="0" applyFont="1"/>
    <xf numFmtId="0" fontId="21" fillId="2" borderId="3" xfId="0" quotePrefix="1" applyFont="1" applyFill="1" applyBorder="1" applyAlignment="1">
      <alignment horizontal="left" vertical="center"/>
    </xf>
    <xf numFmtId="3" fontId="8" fillId="2" borderId="3" xfId="0" applyNumberFormat="1" applyFont="1" applyFill="1" applyBorder="1" applyAlignment="1" applyProtection="1">
      <alignment vertical="center" wrapText="1"/>
    </xf>
    <xf numFmtId="0" fontId="7" fillId="2" borderId="3" xfId="0" applyNumberFormat="1" applyFont="1" applyFill="1" applyBorder="1" applyAlignment="1" applyProtection="1">
      <alignment horizontal="left" vertical="center"/>
    </xf>
    <xf numFmtId="3" fontId="2" fillId="2" borderId="5" xfId="0" applyNumberFormat="1" applyFont="1" applyFill="1" applyBorder="1" applyAlignment="1" applyProtection="1">
      <alignment horizontal="center" vertical="center" wrapText="1"/>
    </xf>
    <xf numFmtId="3" fontId="5" fillId="0" borderId="3" xfId="0" quotePrefix="1" applyNumberFormat="1" applyFont="1" applyFill="1" applyBorder="1" applyAlignment="1" applyProtection="1">
      <alignment horizontal="center" vertical="center" wrapText="1"/>
    </xf>
    <xf numFmtId="3" fontId="14" fillId="0" borderId="3" xfId="0" quotePrefix="1" applyNumberFormat="1" applyFont="1" applyFill="1" applyBorder="1" applyAlignment="1" applyProtection="1">
      <alignment horizontal="center" vertical="center" wrapText="1"/>
    </xf>
    <xf numFmtId="3" fontId="14" fillId="0" borderId="3" xfId="0" quotePrefix="1" applyNumberFormat="1" applyFont="1" applyFill="1" applyBorder="1" applyAlignment="1" applyProtection="1">
      <alignment horizontal="center" vertical="center"/>
    </xf>
    <xf numFmtId="3" fontId="8" fillId="0" borderId="3" xfId="0" applyNumberFormat="1" applyFont="1" applyFill="1" applyBorder="1" applyAlignment="1" applyProtection="1">
      <alignment vertical="center"/>
    </xf>
    <xf numFmtId="3" fontId="8" fillId="3" borderId="3" xfId="0" applyNumberFormat="1" applyFont="1" applyFill="1" applyBorder="1" applyAlignment="1" applyProtection="1">
      <alignment vertical="center"/>
    </xf>
    <xf numFmtId="3" fontId="8" fillId="0" borderId="3" xfId="0" applyNumberFormat="1" applyFont="1" applyFill="1" applyBorder="1" applyAlignment="1" applyProtection="1">
      <alignment vertical="center" wrapText="1"/>
    </xf>
    <xf numFmtId="3" fontId="8" fillId="3" borderId="3" xfId="0" applyNumberFormat="1" applyFont="1" applyFill="1" applyBorder="1" applyAlignment="1" applyProtection="1">
      <alignment vertical="center" wrapText="1"/>
    </xf>
    <xf numFmtId="3" fontId="22" fillId="0" borderId="0" xfId="0" applyNumberFormat="1" applyFont="1" applyAlignment="1">
      <alignment horizontal="center" vertical="center" wrapText="1"/>
    </xf>
    <xf numFmtId="3" fontId="1" fillId="0" borderId="0" xfId="0" applyNumberFormat="1" applyFont="1"/>
    <xf numFmtId="3" fontId="8" fillId="0" borderId="3" xfId="0" applyNumberFormat="1" applyFont="1" applyFill="1" applyBorder="1" applyAlignment="1" applyProtection="1">
      <alignment horizontal="right" vertical="center" wrapText="1"/>
    </xf>
    <xf numFmtId="3" fontId="5" fillId="3" borderId="3" xfId="0" quotePrefix="1" applyNumberFormat="1" applyFont="1" applyFill="1" applyBorder="1" applyAlignment="1">
      <alignment horizontal="right" wrapText="1"/>
    </xf>
    <xf numFmtId="3" fontId="8" fillId="3" borderId="3" xfId="0" applyNumberFormat="1" applyFont="1" applyFill="1" applyBorder="1" applyAlignment="1" applyProtection="1">
      <alignment wrapText="1"/>
    </xf>
    <xf numFmtId="0" fontId="20" fillId="0" borderId="0" xfId="0" applyFont="1"/>
    <xf numFmtId="0" fontId="0" fillId="0" borderId="0" xfId="0" applyAlignment="1">
      <alignment horizontal="right"/>
    </xf>
    <xf numFmtId="0" fontId="5" fillId="3" borderId="3" xfId="0" applyNumberFormat="1" applyFont="1" applyFill="1" applyBorder="1" applyAlignment="1" applyProtection="1">
      <alignment horizontal="right" vertical="center" wrapText="1"/>
    </xf>
    <xf numFmtId="0" fontId="0" fillId="3" borderId="0" xfId="0" applyFill="1" applyAlignment="1">
      <alignment horizontal="right"/>
    </xf>
    <xf numFmtId="4" fontId="5" fillId="3" borderId="3" xfId="0" applyNumberFormat="1" applyFont="1" applyFill="1" applyBorder="1" applyAlignment="1" applyProtection="1">
      <alignment horizontal="center" vertical="center" wrapText="1"/>
    </xf>
    <xf numFmtId="4" fontId="14" fillId="3" borderId="3" xfId="0" applyNumberFormat="1" applyFont="1" applyFill="1" applyBorder="1" applyAlignment="1" applyProtection="1">
      <alignment horizontal="center" vertical="center" wrapText="1"/>
    </xf>
    <xf numFmtId="4" fontId="0" fillId="0" borderId="3" xfId="0" applyNumberFormat="1" applyBorder="1"/>
    <xf numFmtId="4" fontId="0" fillId="0" borderId="0" xfId="0" applyNumberFormat="1"/>
    <xf numFmtId="4" fontId="13" fillId="0" borderId="0" xfId="0" applyNumberFormat="1" applyFont="1" applyAlignment="1">
      <alignment vertical="top" wrapText="1"/>
    </xf>
    <xf numFmtId="4" fontId="20" fillId="0" borderId="3" xfId="0" applyNumberFormat="1" applyFont="1" applyBorder="1"/>
    <xf numFmtId="4" fontId="12" fillId="2" borderId="5" xfId="0" applyNumberFormat="1" applyFont="1" applyFill="1" applyBorder="1" applyAlignment="1">
      <alignment horizontal="right" vertical="center"/>
    </xf>
    <xf numFmtId="4" fontId="5" fillId="0" borderId="3" xfId="0" quotePrefix="1" applyNumberFormat="1" applyFont="1" applyFill="1" applyBorder="1" applyAlignment="1" applyProtection="1">
      <alignment horizontal="center" vertical="center" wrapText="1"/>
    </xf>
    <xf numFmtId="4" fontId="14" fillId="2" borderId="3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>
      <alignment horizontal="right"/>
    </xf>
    <xf numFmtId="4" fontId="5" fillId="3" borderId="3" xfId="0" applyNumberFormat="1" applyFont="1" applyFill="1" applyBorder="1" applyAlignment="1">
      <alignment horizontal="right"/>
    </xf>
    <xf numFmtId="4" fontId="5" fillId="3" borderId="3" xfId="0" applyNumberFormat="1" applyFont="1" applyFill="1" applyBorder="1" applyAlignment="1" applyProtection="1">
      <alignment horizontal="right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>
      <alignment horizontal="right"/>
    </xf>
    <xf numFmtId="4" fontId="5" fillId="3" borderId="3" xfId="0" applyNumberFormat="1" applyFont="1" applyFill="1" applyBorder="1" applyAlignment="1" applyProtection="1">
      <alignment horizontal="right" vertical="center" wrapText="1"/>
    </xf>
    <xf numFmtId="4" fontId="11" fillId="0" borderId="0" xfId="0" applyNumberFormat="1" applyFont="1" applyAlignment="1">
      <alignment horizontal="center" vertical="center" wrapText="1"/>
    </xf>
    <xf numFmtId="3" fontId="3" fillId="0" borderId="0" xfId="0" applyNumberFormat="1" applyFont="1" applyFill="1" applyBorder="1" applyAlignment="1" applyProtection="1">
      <alignment vertical="center" wrapText="1"/>
    </xf>
    <xf numFmtId="3" fontId="3" fillId="2" borderId="0" xfId="0" applyNumberFormat="1" applyFont="1" applyFill="1" applyBorder="1" applyAlignment="1" applyProtection="1">
      <alignment vertical="center" wrapText="1"/>
    </xf>
    <xf numFmtId="3" fontId="15" fillId="2" borderId="3" xfId="0" applyNumberFormat="1" applyFont="1" applyFill="1" applyBorder="1" applyAlignment="1" applyProtection="1">
      <alignment vertical="center" wrapText="1"/>
    </xf>
    <xf numFmtId="3" fontId="0" fillId="0" borderId="3" xfId="0" applyNumberFormat="1" applyBorder="1"/>
    <xf numFmtId="3" fontId="1" fillId="0" borderId="3" xfId="0" applyNumberFormat="1" applyFont="1" applyBorder="1"/>
    <xf numFmtId="0" fontId="26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4" fontId="1" fillId="0" borderId="0" xfId="0" applyNumberFormat="1" applyFont="1"/>
    <xf numFmtId="3" fontId="2" fillId="0" borderId="0" xfId="0" applyNumberFormat="1" applyFont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3" fontId="14" fillId="3" borderId="3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right"/>
    </xf>
    <xf numFmtId="0" fontId="32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3" fontId="6" fillId="2" borderId="3" xfId="0" applyNumberFormat="1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left" vertical="center" wrapText="1"/>
    </xf>
    <xf numFmtId="3" fontId="3" fillId="2" borderId="4" xfId="0" applyNumberFormat="1" applyFont="1" applyFill="1" applyBorder="1" applyAlignment="1"/>
    <xf numFmtId="0" fontId="6" fillId="2" borderId="3" xfId="0" applyFont="1" applyFill="1" applyBorder="1" applyAlignment="1">
      <alignment vertical="center" wrapText="1"/>
    </xf>
    <xf numFmtId="3" fontId="5" fillId="2" borderId="4" xfId="0" applyNumberFormat="1" applyFont="1" applyFill="1" applyBorder="1" applyAlignment="1"/>
    <xf numFmtId="0" fontId="33" fillId="2" borderId="0" xfId="0" applyFont="1" applyFill="1"/>
    <xf numFmtId="3" fontId="6" fillId="2" borderId="3" xfId="0" applyNumberFormat="1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horizontal="right"/>
    </xf>
    <xf numFmtId="4" fontId="5" fillId="2" borderId="4" xfId="0" applyNumberFormat="1" applyFont="1" applyFill="1" applyBorder="1" applyAlignment="1">
      <alignment horizontal="right"/>
    </xf>
    <xf numFmtId="4" fontId="3" fillId="2" borderId="4" xfId="0" applyNumberFormat="1" applyFont="1" applyFill="1" applyBorder="1" applyAlignment="1">
      <alignment horizontal="right"/>
    </xf>
    <xf numFmtId="4" fontId="5" fillId="2" borderId="3" xfId="0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8" fillId="3" borderId="1" xfId="0" applyNumberFormat="1" applyFont="1" applyFill="1" applyBorder="1" applyAlignment="1" applyProtection="1">
      <alignment horizontal="left" vertical="center" wrapText="1"/>
    </xf>
    <xf numFmtId="0" fontId="6" fillId="3" borderId="2" xfId="0" applyNumberFormat="1" applyFont="1" applyFill="1" applyBorder="1" applyAlignment="1" applyProtection="1">
      <alignment vertical="center" wrapText="1"/>
    </xf>
    <xf numFmtId="0" fontId="6" fillId="3" borderId="2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vertical="center" wrapText="1"/>
    </xf>
    <xf numFmtId="0" fontId="6" fillId="0" borderId="2" xfId="0" applyNumberFormat="1" applyFont="1" applyFill="1" applyBorder="1" applyAlignment="1" applyProtection="1">
      <alignment vertical="center"/>
    </xf>
    <xf numFmtId="0" fontId="8" fillId="0" borderId="1" xfId="0" quotePrefix="1" applyFont="1" applyFill="1" applyBorder="1" applyAlignment="1">
      <alignment horizontal="left" vertical="center"/>
    </xf>
    <xf numFmtId="0" fontId="5" fillId="0" borderId="3" xfId="0" quotePrefix="1" applyFont="1" applyBorder="1" applyAlignment="1">
      <alignment horizontal="center" vertical="center" wrapText="1"/>
    </xf>
    <xf numFmtId="0" fontId="14" fillId="0" borderId="3" xfId="0" quotePrefix="1" applyFont="1" applyBorder="1" applyAlignment="1">
      <alignment horizontal="center" wrapText="1"/>
    </xf>
    <xf numFmtId="0" fontId="14" fillId="0" borderId="1" xfId="0" quotePrefix="1" applyFont="1" applyBorder="1" applyAlignment="1">
      <alignment horizontal="center" wrapText="1"/>
    </xf>
    <xf numFmtId="0" fontId="5" fillId="3" borderId="3" xfId="0" quotePrefix="1" applyFont="1" applyFill="1" applyBorder="1" applyAlignment="1">
      <alignment horizontal="left" vertical="center" wrapText="1"/>
    </xf>
    <xf numFmtId="0" fontId="8" fillId="0" borderId="1" xfId="0" quotePrefix="1" applyFont="1" applyBorder="1" applyAlignment="1">
      <alignment horizontal="left" vertical="center"/>
    </xf>
    <xf numFmtId="0" fontId="8" fillId="3" borderId="1" xfId="0" quotePrefix="1" applyNumberFormat="1" applyFont="1" applyFill="1" applyBorder="1" applyAlignment="1" applyProtection="1">
      <alignment horizontal="left" vertical="center" wrapText="1"/>
    </xf>
    <xf numFmtId="0" fontId="8" fillId="0" borderId="1" xfId="0" quotePrefix="1" applyNumberFormat="1" applyFont="1" applyFill="1" applyBorder="1" applyAlignment="1" applyProtection="1">
      <alignment horizontal="left" vertical="center" wrapText="1"/>
    </xf>
    <xf numFmtId="0" fontId="8" fillId="2" borderId="5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5" fillId="3" borderId="1" xfId="0" quotePrefix="1" applyFont="1" applyFill="1" applyBorder="1" applyAlignment="1">
      <alignment horizontal="left" wrapText="1"/>
    </xf>
    <xf numFmtId="0" fontId="5" fillId="3" borderId="2" xfId="0" quotePrefix="1" applyFont="1" applyFill="1" applyBorder="1" applyAlignment="1">
      <alignment horizontal="left" wrapText="1"/>
    </xf>
    <xf numFmtId="0" fontId="5" fillId="3" borderId="4" xfId="0" quotePrefix="1" applyFont="1" applyFill="1" applyBorder="1" applyAlignment="1">
      <alignment horizontal="left" wrapText="1"/>
    </xf>
    <xf numFmtId="0" fontId="8" fillId="2" borderId="0" xfId="0" applyNumberFormat="1" applyFont="1" applyFill="1" applyBorder="1" applyAlignment="1" applyProtection="1">
      <alignment horizontal="left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2" xfId="0" quotePrefix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14" fillId="3" borderId="1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0" fontId="14" fillId="3" borderId="4" xfId="0" applyNumberFormat="1" applyFont="1" applyFill="1" applyBorder="1" applyAlignment="1" applyProtection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</cellXfs>
  <cellStyles count="14">
    <cellStyle name="Normal" xfId="0" builtinId="0"/>
    <cellStyle name="Normalno 3" xfId="8"/>
    <cellStyle name="Obično_List4" xfId="1"/>
    <cellStyle name="SAPBEXaggData" xfId="6"/>
    <cellStyle name="SAPBEXaggItem" xfId="12"/>
    <cellStyle name="SAPBEXchaText" xfId="9"/>
    <cellStyle name="SAPBEXformats" xfId="11"/>
    <cellStyle name="SAPBEXHLevel0" xfId="13"/>
    <cellStyle name="SAPBEXHLevel0X" xfId="10"/>
    <cellStyle name="SAPBEXHLevel1" xfId="2"/>
    <cellStyle name="SAPBEXHLevel2" xfId="3"/>
    <cellStyle name="SAPBEXHLevel3" xfId="4"/>
    <cellStyle name="SAPBEXstdData" xfId="7"/>
    <cellStyle name="SAPBEXstdItem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W36"/>
  <sheetViews>
    <sheetView tabSelected="1" zoomScaleNormal="100" workbookViewId="0">
      <selection activeCell="J15" sqref="J15"/>
    </sheetView>
  </sheetViews>
  <sheetFormatPr defaultRowHeight="14.4" x14ac:dyDescent="0.3"/>
  <cols>
    <col min="6" max="6" width="25.33203125" customWidth="1"/>
    <col min="7" max="7" width="25.33203125" style="66" customWidth="1"/>
    <col min="8" max="8" width="39.6640625" customWidth="1"/>
    <col min="9" max="9" width="4.21875" hidden="1" customWidth="1"/>
    <col min="10" max="10" width="25.33203125" customWidth="1"/>
    <col min="11" max="12" width="15.6640625" style="77" customWidth="1"/>
    <col min="13" max="13" width="25.33203125" customWidth="1"/>
  </cols>
  <sheetData>
    <row r="1" spans="2:13" ht="42" customHeight="1" x14ac:dyDescent="0.3">
      <c r="B1" s="126" t="s">
        <v>49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28"/>
    </row>
    <row r="2" spans="2:13" ht="18" customHeight="1" x14ac:dyDescent="0.3"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3"/>
    </row>
    <row r="3" spans="2:13" ht="15.75" customHeight="1" x14ac:dyDescent="0.3">
      <c r="B3" s="126" t="s">
        <v>10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27"/>
    </row>
    <row r="4" spans="2:13" ht="17.399999999999999" x14ac:dyDescent="0.3"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4"/>
    </row>
    <row r="5" spans="2:13" ht="18" customHeight="1" x14ac:dyDescent="0.3">
      <c r="B5" s="126" t="s">
        <v>36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26"/>
    </row>
    <row r="6" spans="2:13" ht="18" customHeight="1" x14ac:dyDescent="0.3"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26"/>
    </row>
    <row r="7" spans="2:13" ht="18" customHeight="1" x14ac:dyDescent="0.3">
      <c r="B7" s="143" t="s">
        <v>43</v>
      </c>
      <c r="C7" s="143"/>
      <c r="D7" s="143"/>
      <c r="E7" s="143"/>
      <c r="F7" s="143"/>
      <c r="G7" s="57"/>
      <c r="H7" s="41"/>
      <c r="I7" s="41"/>
      <c r="J7" s="41"/>
      <c r="K7" s="80"/>
      <c r="L7" s="80"/>
    </row>
    <row r="8" spans="2:13" ht="92.4" x14ac:dyDescent="0.3">
      <c r="B8" s="136" t="s">
        <v>8</v>
      </c>
      <c r="C8" s="136"/>
      <c r="D8" s="136"/>
      <c r="E8" s="136"/>
      <c r="F8" s="136"/>
      <c r="G8" s="58" t="s">
        <v>50</v>
      </c>
      <c r="H8" s="29" t="s">
        <v>52</v>
      </c>
      <c r="I8" s="29" t="s">
        <v>51</v>
      </c>
      <c r="J8" s="29" t="s">
        <v>55</v>
      </c>
      <c r="K8" s="81" t="s">
        <v>17</v>
      </c>
      <c r="L8" s="81" t="s">
        <v>34</v>
      </c>
    </row>
    <row r="9" spans="2:13" x14ac:dyDescent="0.3">
      <c r="B9" s="137">
        <v>1</v>
      </c>
      <c r="C9" s="137"/>
      <c r="D9" s="137"/>
      <c r="E9" s="137"/>
      <c r="F9" s="138"/>
      <c r="G9" s="59">
        <v>2</v>
      </c>
      <c r="H9" s="32">
        <v>3</v>
      </c>
      <c r="I9" s="32">
        <v>4</v>
      </c>
      <c r="J9" s="32">
        <v>4</v>
      </c>
      <c r="K9" s="82" t="s">
        <v>121</v>
      </c>
      <c r="L9" s="82" t="s">
        <v>122</v>
      </c>
    </row>
    <row r="10" spans="2:13" x14ac:dyDescent="0.3">
      <c r="B10" s="132" t="s">
        <v>19</v>
      </c>
      <c r="C10" s="133"/>
      <c r="D10" s="133"/>
      <c r="E10" s="133"/>
      <c r="F10" s="134"/>
      <c r="G10" s="61">
        <v>2578422</v>
      </c>
      <c r="H10" s="18">
        <v>11775663</v>
      </c>
      <c r="I10" s="18">
        <v>0</v>
      </c>
      <c r="J10" s="18">
        <v>6234837.6200000001</v>
      </c>
      <c r="K10" s="83">
        <f xml:space="preserve"> +J10/G10*100</f>
        <v>241.80826955401406</v>
      </c>
      <c r="L10" s="83">
        <f xml:space="preserve"> +J10/H10*100</f>
        <v>52.946807496104462</v>
      </c>
    </row>
    <row r="11" spans="2:13" x14ac:dyDescent="0.3">
      <c r="B11" s="135" t="s">
        <v>18</v>
      </c>
      <c r="C11" s="134"/>
      <c r="D11" s="134"/>
      <c r="E11" s="134"/>
      <c r="F11" s="134"/>
      <c r="G11" s="61">
        <v>0</v>
      </c>
      <c r="H11" s="18">
        <v>0</v>
      </c>
      <c r="I11" s="18">
        <v>0</v>
      </c>
      <c r="J11" s="18">
        <v>0</v>
      </c>
      <c r="K11" s="83">
        <v>0</v>
      </c>
      <c r="L11" s="83">
        <v>0</v>
      </c>
    </row>
    <row r="12" spans="2:13" x14ac:dyDescent="0.3">
      <c r="B12" s="129" t="s">
        <v>0</v>
      </c>
      <c r="C12" s="130"/>
      <c r="D12" s="130"/>
      <c r="E12" s="130"/>
      <c r="F12" s="131"/>
      <c r="G12" s="62">
        <f xml:space="preserve"> +G10+G11</f>
        <v>2578422</v>
      </c>
      <c r="H12" s="17">
        <v>11775663</v>
      </c>
      <c r="I12" s="17">
        <v>0</v>
      </c>
      <c r="J12" s="17">
        <f xml:space="preserve"> +J10+J11</f>
        <v>6234837.6200000001</v>
      </c>
      <c r="K12" s="84">
        <f t="shared" ref="K12:K16" si="0" xml:space="preserve"> +J12/G12*100</f>
        <v>241.80826955401406</v>
      </c>
      <c r="L12" s="84">
        <f t="shared" ref="L12:L15" si="1" xml:space="preserve"> +J12/H12*100</f>
        <v>52.946807496104462</v>
      </c>
    </row>
    <row r="13" spans="2:13" x14ac:dyDescent="0.3">
      <c r="B13" s="142" t="s">
        <v>20</v>
      </c>
      <c r="C13" s="133"/>
      <c r="D13" s="133"/>
      <c r="E13" s="133"/>
      <c r="F13" s="133"/>
      <c r="G13" s="63">
        <v>2530535.2200000002</v>
      </c>
      <c r="H13" s="18">
        <v>10827618</v>
      </c>
      <c r="I13" s="50">
        <v>0</v>
      </c>
      <c r="J13" s="18">
        <v>6135000</v>
      </c>
      <c r="K13" s="83">
        <f t="shared" si="0"/>
        <v>242.43883078616068</v>
      </c>
      <c r="L13" s="83">
        <f t="shared" si="1"/>
        <v>56.660661652452092</v>
      </c>
    </row>
    <row r="14" spans="2:13" x14ac:dyDescent="0.3">
      <c r="B14" s="140" t="s">
        <v>21</v>
      </c>
      <c r="C14" s="134"/>
      <c r="D14" s="134"/>
      <c r="E14" s="134"/>
      <c r="F14" s="134"/>
      <c r="G14" s="61">
        <v>30702.94</v>
      </c>
      <c r="H14" s="19">
        <v>948045</v>
      </c>
      <c r="I14" s="50">
        <v>0</v>
      </c>
      <c r="J14" s="19">
        <v>954</v>
      </c>
      <c r="K14" s="83">
        <f t="shared" si="0"/>
        <v>3.1071942947483207</v>
      </c>
      <c r="L14" s="83">
        <f t="shared" si="1"/>
        <v>0.10062813474043954</v>
      </c>
    </row>
    <row r="15" spans="2:13" x14ac:dyDescent="0.3">
      <c r="B15" s="21" t="s">
        <v>1</v>
      </c>
      <c r="C15" s="40"/>
      <c r="D15" s="40"/>
      <c r="E15" s="40"/>
      <c r="F15" s="40"/>
      <c r="G15" s="62">
        <f xml:space="preserve"> +G13+G14</f>
        <v>2561238.16</v>
      </c>
      <c r="H15" s="17">
        <f xml:space="preserve"> +H13+H14</f>
        <v>11775663</v>
      </c>
      <c r="I15" s="17">
        <v>0</v>
      </c>
      <c r="J15" s="17">
        <f xml:space="preserve"> +J13+J14</f>
        <v>6135954</v>
      </c>
      <c r="K15" s="84">
        <f t="shared" si="0"/>
        <v>239.56983367763036</v>
      </c>
      <c r="L15" s="84">
        <f t="shared" si="1"/>
        <v>52.107078811613405</v>
      </c>
    </row>
    <row r="16" spans="2:13" x14ac:dyDescent="0.3">
      <c r="B16" s="141" t="s">
        <v>2</v>
      </c>
      <c r="C16" s="130"/>
      <c r="D16" s="130"/>
      <c r="E16" s="130"/>
      <c r="F16" s="130"/>
      <c r="G16" s="64">
        <f xml:space="preserve"> +G12-G15</f>
        <v>17183.839999999851</v>
      </c>
      <c r="H16" s="20">
        <v>0</v>
      </c>
      <c r="I16" s="17">
        <v>0</v>
      </c>
      <c r="J16" s="20">
        <f xml:space="preserve"> +J12-J15</f>
        <v>98883.620000000112</v>
      </c>
      <c r="K16" s="85">
        <f t="shared" si="0"/>
        <v>575.44541848621134</v>
      </c>
      <c r="L16" s="84">
        <v>0</v>
      </c>
    </row>
    <row r="17" spans="1:49" ht="17.399999999999999" x14ac:dyDescent="0.3"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"/>
    </row>
    <row r="18" spans="1:49" ht="18" customHeight="1" x14ac:dyDescent="0.3">
      <c r="B18" s="149" t="s">
        <v>40</v>
      </c>
      <c r="C18" s="149"/>
      <c r="D18" s="149"/>
      <c r="E18" s="149"/>
      <c r="F18" s="149"/>
      <c r="G18" s="57"/>
      <c r="H18" s="41"/>
      <c r="I18" s="41"/>
      <c r="J18" s="41"/>
      <c r="K18" s="80"/>
      <c r="L18" s="80"/>
      <c r="M18" s="1"/>
    </row>
    <row r="19" spans="1:49" ht="92.4" x14ac:dyDescent="0.3">
      <c r="B19" s="136" t="s">
        <v>8</v>
      </c>
      <c r="C19" s="136"/>
      <c r="D19" s="136"/>
      <c r="E19" s="136"/>
      <c r="F19" s="136"/>
      <c r="G19" s="58" t="s">
        <v>54</v>
      </c>
      <c r="H19" s="2" t="s">
        <v>52</v>
      </c>
      <c r="I19" s="2" t="s">
        <v>51</v>
      </c>
      <c r="J19" s="2" t="s">
        <v>53</v>
      </c>
      <c r="K19" s="86" t="s">
        <v>17</v>
      </c>
      <c r="L19" s="86" t="s">
        <v>34</v>
      </c>
    </row>
    <row r="20" spans="1:49" x14ac:dyDescent="0.3">
      <c r="B20" s="150">
        <v>1</v>
      </c>
      <c r="C20" s="151"/>
      <c r="D20" s="151"/>
      <c r="E20" s="151"/>
      <c r="F20" s="151"/>
      <c r="G20" s="60">
        <v>2</v>
      </c>
      <c r="H20" s="32">
        <v>3</v>
      </c>
      <c r="I20" s="32">
        <v>4</v>
      </c>
      <c r="J20" s="32">
        <v>4</v>
      </c>
      <c r="K20" s="82" t="s">
        <v>121</v>
      </c>
      <c r="L20" s="82" t="s">
        <v>122</v>
      </c>
    </row>
    <row r="21" spans="1:49" ht="15.75" customHeight="1" x14ac:dyDescent="0.3">
      <c r="B21" s="132" t="s">
        <v>22</v>
      </c>
      <c r="C21" s="152"/>
      <c r="D21" s="152"/>
      <c r="E21" s="152"/>
      <c r="F21" s="152"/>
      <c r="G21" s="67">
        <v>0</v>
      </c>
      <c r="H21" s="19">
        <v>0</v>
      </c>
      <c r="I21" s="19">
        <v>0</v>
      </c>
      <c r="J21" s="19">
        <v>0</v>
      </c>
      <c r="K21" s="87">
        <v>0</v>
      </c>
      <c r="L21" s="87">
        <v>0</v>
      </c>
    </row>
    <row r="22" spans="1:49" x14ac:dyDescent="0.3">
      <c r="B22" s="132" t="s">
        <v>23</v>
      </c>
      <c r="C22" s="133"/>
      <c r="D22" s="133"/>
      <c r="E22" s="133"/>
      <c r="F22" s="133"/>
      <c r="G22" s="63">
        <v>0</v>
      </c>
      <c r="H22" s="19">
        <v>0</v>
      </c>
      <c r="I22" s="19">
        <v>0</v>
      </c>
      <c r="J22" s="19">
        <v>0</v>
      </c>
      <c r="K22" s="87">
        <v>0</v>
      </c>
      <c r="L22" s="87">
        <v>0</v>
      </c>
    </row>
    <row r="23" spans="1:49" s="71" customFormat="1" ht="15" customHeight="1" x14ac:dyDescent="0.3">
      <c r="B23" s="146" t="s">
        <v>35</v>
      </c>
      <c r="C23" s="147"/>
      <c r="D23" s="147"/>
      <c r="E23" s="147"/>
      <c r="F23" s="148"/>
      <c r="G23" s="68">
        <v>0</v>
      </c>
      <c r="H23" s="72">
        <v>0</v>
      </c>
      <c r="I23" s="72">
        <v>0</v>
      </c>
      <c r="J23" s="72">
        <v>0</v>
      </c>
      <c r="K23" s="88">
        <v>0</v>
      </c>
      <c r="L23" s="88">
        <v>0</v>
      </c>
    </row>
    <row r="24" spans="1:49" s="35" customFormat="1" ht="15" customHeight="1" x14ac:dyDescent="0.3">
      <c r="A24"/>
      <c r="B24" s="132" t="s">
        <v>13</v>
      </c>
      <c r="C24" s="133"/>
      <c r="D24" s="133"/>
      <c r="E24" s="133"/>
      <c r="F24" s="133"/>
      <c r="G24" s="63">
        <v>0</v>
      </c>
      <c r="H24" s="19">
        <v>0</v>
      </c>
      <c r="I24" s="19">
        <v>0</v>
      </c>
      <c r="J24" s="19">
        <v>0</v>
      </c>
      <c r="K24" s="87">
        <v>0</v>
      </c>
      <c r="L24" s="87">
        <v>0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</row>
    <row r="25" spans="1:49" s="35" customFormat="1" ht="15" customHeight="1" x14ac:dyDescent="0.3">
      <c r="A25"/>
      <c r="B25" s="132" t="s">
        <v>39</v>
      </c>
      <c r="C25" s="133"/>
      <c r="D25" s="133"/>
      <c r="E25" s="133"/>
      <c r="F25" s="133"/>
      <c r="G25" s="63">
        <v>0</v>
      </c>
      <c r="H25" s="19">
        <v>0</v>
      </c>
      <c r="I25" s="19">
        <v>0</v>
      </c>
      <c r="J25" s="19">
        <v>0</v>
      </c>
      <c r="K25" s="87">
        <v>0</v>
      </c>
      <c r="L25" s="87">
        <v>0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</row>
    <row r="26" spans="1:49" s="73" customFormat="1" x14ac:dyDescent="0.3">
      <c r="A26" s="71"/>
      <c r="B26" s="146" t="s">
        <v>41</v>
      </c>
      <c r="C26" s="147"/>
      <c r="D26" s="147"/>
      <c r="E26" s="147"/>
      <c r="F26" s="148"/>
      <c r="G26" s="68">
        <v>0</v>
      </c>
      <c r="H26" s="72">
        <v>0</v>
      </c>
      <c r="I26" s="72">
        <v>0</v>
      </c>
      <c r="J26" s="72">
        <v>0</v>
      </c>
      <c r="K26" s="88">
        <v>0</v>
      </c>
      <c r="L26" s="88">
        <v>0</v>
      </c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</row>
    <row r="27" spans="1:49" s="70" customFormat="1" ht="13.2" x14ac:dyDescent="0.25">
      <c r="B27" s="139" t="s">
        <v>42</v>
      </c>
      <c r="C27" s="139"/>
      <c r="D27" s="139"/>
      <c r="E27" s="139"/>
      <c r="F27" s="139"/>
      <c r="G27" s="69">
        <v>0</v>
      </c>
      <c r="H27" s="17">
        <v>0</v>
      </c>
      <c r="I27" s="17">
        <v>0</v>
      </c>
      <c r="J27" s="17">
        <v>0</v>
      </c>
      <c r="K27" s="84">
        <v>0</v>
      </c>
      <c r="L27" s="84">
        <v>0</v>
      </c>
    </row>
    <row r="29" spans="1:49" x14ac:dyDescent="0.3">
      <c r="B29" s="30"/>
      <c r="C29" s="30"/>
      <c r="D29" s="30"/>
      <c r="E29" s="30"/>
      <c r="F29" s="30"/>
      <c r="G29" s="65"/>
      <c r="H29" s="30"/>
      <c r="I29" s="30"/>
      <c r="J29" s="30"/>
      <c r="K29" s="89"/>
      <c r="L29" s="89"/>
    </row>
    <row r="30" spans="1:49" x14ac:dyDescent="0.3">
      <c r="B30" s="127" t="s">
        <v>44</v>
      </c>
      <c r="C30" s="127"/>
      <c r="D30" s="127"/>
      <c r="E30" s="127"/>
      <c r="F30" s="127"/>
      <c r="G30" s="127"/>
      <c r="H30" s="127"/>
      <c r="I30" s="127"/>
      <c r="J30" s="127"/>
      <c r="K30" s="127"/>
      <c r="L30" s="127"/>
    </row>
    <row r="31" spans="1:49" ht="15" customHeight="1" x14ac:dyDescent="0.3">
      <c r="B31" s="127" t="s">
        <v>45</v>
      </c>
      <c r="C31" s="127"/>
      <c r="D31" s="127"/>
      <c r="E31" s="127"/>
      <c r="F31" s="127"/>
      <c r="G31" s="127"/>
      <c r="H31" s="127"/>
      <c r="I31" s="127"/>
      <c r="J31" s="127"/>
      <c r="K31" s="127"/>
      <c r="L31" s="127"/>
    </row>
    <row r="32" spans="1:49" ht="15" customHeight="1" x14ac:dyDescent="0.3">
      <c r="B32" s="127" t="s">
        <v>46</v>
      </c>
      <c r="C32" s="127"/>
      <c r="D32" s="127"/>
      <c r="E32" s="127"/>
      <c r="F32" s="127"/>
      <c r="G32" s="127"/>
      <c r="H32" s="127"/>
      <c r="I32" s="127"/>
      <c r="J32" s="127"/>
      <c r="K32" s="127"/>
      <c r="L32" s="127"/>
    </row>
    <row r="33" spans="2:12" ht="15" customHeight="1" x14ac:dyDescent="0.3">
      <c r="B33" s="127" t="s">
        <v>47</v>
      </c>
      <c r="C33" s="127"/>
      <c r="D33" s="127"/>
      <c r="E33" s="127"/>
      <c r="F33" s="127"/>
      <c r="G33" s="127"/>
      <c r="H33" s="127"/>
      <c r="I33" s="127"/>
      <c r="J33" s="127"/>
      <c r="K33" s="127"/>
      <c r="L33" s="127"/>
    </row>
    <row r="34" spans="2:12" ht="36.75" customHeight="1" x14ac:dyDescent="0.3"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</row>
    <row r="35" spans="2:12" ht="15" customHeight="1" x14ac:dyDescent="0.3">
      <c r="B35" s="128" t="s">
        <v>48</v>
      </c>
      <c r="C35" s="128"/>
      <c r="D35" s="128"/>
      <c r="E35" s="128"/>
      <c r="F35" s="128"/>
      <c r="G35" s="128"/>
      <c r="H35" s="128"/>
      <c r="I35" s="128"/>
      <c r="J35" s="128"/>
      <c r="K35" s="128"/>
      <c r="L35" s="128"/>
    </row>
    <row r="36" spans="2:12" x14ac:dyDescent="0.3"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</row>
  </sheetData>
  <mergeCells count="31">
    <mergeCell ref="B32:L32"/>
    <mergeCell ref="B2:L2"/>
    <mergeCell ref="B4:L4"/>
    <mergeCell ref="B6:L6"/>
    <mergeCell ref="B17:L17"/>
    <mergeCell ref="B5:L5"/>
    <mergeCell ref="B3:L3"/>
    <mergeCell ref="B26:F26"/>
    <mergeCell ref="B23:F23"/>
    <mergeCell ref="B18:F18"/>
    <mergeCell ref="B24:F24"/>
    <mergeCell ref="B25:F25"/>
    <mergeCell ref="B19:F19"/>
    <mergeCell ref="B20:F20"/>
    <mergeCell ref="B21:F21"/>
    <mergeCell ref="B1:L1"/>
    <mergeCell ref="B33:L34"/>
    <mergeCell ref="B35:L36"/>
    <mergeCell ref="B12:F12"/>
    <mergeCell ref="B22:F22"/>
    <mergeCell ref="B10:F10"/>
    <mergeCell ref="B11:F11"/>
    <mergeCell ref="B8:F8"/>
    <mergeCell ref="B9:F9"/>
    <mergeCell ref="B27:F27"/>
    <mergeCell ref="B14:F14"/>
    <mergeCell ref="B16:F16"/>
    <mergeCell ref="B13:F13"/>
    <mergeCell ref="B30:L30"/>
    <mergeCell ref="B31:L31"/>
    <mergeCell ref="B7:F7"/>
  </mergeCells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K104"/>
  <sheetViews>
    <sheetView topLeftCell="A4" zoomScale="90" zoomScaleNormal="90" workbookViewId="0">
      <selection activeCell="I86" sqref="I86"/>
    </sheetView>
  </sheetViews>
  <sheetFormatPr defaultRowHeight="14.4" x14ac:dyDescent="0.3"/>
  <cols>
    <col min="1" max="1" width="1.33203125" customWidth="1"/>
    <col min="2" max="2" width="7.44140625" bestFit="1" customWidth="1"/>
    <col min="3" max="3" width="8.44140625" bestFit="1" customWidth="1"/>
    <col min="4" max="4" width="11.44140625" customWidth="1"/>
    <col min="5" max="5" width="8.44140625" customWidth="1"/>
    <col min="6" max="6" width="58.77734375" customWidth="1"/>
    <col min="7" max="8" width="25.33203125" customWidth="1"/>
    <col min="9" max="9" width="25.6640625" style="47" customWidth="1"/>
    <col min="10" max="11" width="15.6640625" style="77" customWidth="1"/>
  </cols>
  <sheetData>
    <row r="1" spans="2:11" ht="17.399999999999999" x14ac:dyDescent="0.3"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2:11" ht="15.75" customHeight="1" x14ac:dyDescent="0.3">
      <c r="B2" s="126" t="s">
        <v>10</v>
      </c>
      <c r="C2" s="126"/>
      <c r="D2" s="126"/>
      <c r="E2" s="126"/>
      <c r="F2" s="126"/>
      <c r="G2" s="126"/>
      <c r="H2" s="126"/>
      <c r="I2" s="126"/>
      <c r="J2" s="126"/>
      <c r="K2" s="126"/>
    </row>
    <row r="3" spans="2:11" ht="17.399999999999999" x14ac:dyDescent="0.3"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spans="2:11" ht="15.75" customHeight="1" x14ac:dyDescent="0.3">
      <c r="B4" s="126" t="s">
        <v>37</v>
      </c>
      <c r="C4" s="126"/>
      <c r="D4" s="126"/>
      <c r="E4" s="126"/>
      <c r="F4" s="126"/>
      <c r="G4" s="126"/>
      <c r="H4" s="126"/>
      <c r="I4" s="126"/>
      <c r="J4" s="126"/>
      <c r="K4" s="126"/>
    </row>
    <row r="5" spans="2:11" ht="17.399999999999999" x14ac:dyDescent="0.3">
      <c r="B5" s="144"/>
      <c r="C5" s="144"/>
      <c r="D5" s="144"/>
      <c r="E5" s="144"/>
      <c r="F5" s="144"/>
      <c r="G5" s="144"/>
      <c r="H5" s="144"/>
      <c r="I5" s="144"/>
      <c r="J5" s="144"/>
      <c r="K5" s="144"/>
    </row>
    <row r="6" spans="2:11" ht="15.75" customHeight="1" x14ac:dyDescent="0.3">
      <c r="B6" s="126" t="s">
        <v>28</v>
      </c>
      <c r="C6" s="126"/>
      <c r="D6" s="126"/>
      <c r="E6" s="126"/>
      <c r="F6" s="126"/>
      <c r="G6" s="126"/>
      <c r="H6" s="126"/>
      <c r="I6" s="126"/>
      <c r="J6" s="126"/>
      <c r="K6" s="126"/>
    </row>
    <row r="7" spans="2:11" ht="17.399999999999999" x14ac:dyDescent="0.3">
      <c r="B7" s="159"/>
      <c r="C7" s="159"/>
      <c r="D7" s="159"/>
      <c r="E7" s="159"/>
      <c r="F7" s="159"/>
      <c r="G7" s="159"/>
      <c r="H7" s="159"/>
      <c r="I7" s="159"/>
      <c r="J7" s="159"/>
      <c r="K7" s="159"/>
    </row>
    <row r="8" spans="2:11" ht="45" customHeight="1" x14ac:dyDescent="0.3">
      <c r="B8" s="156" t="s">
        <v>8</v>
      </c>
      <c r="C8" s="157"/>
      <c r="D8" s="157"/>
      <c r="E8" s="157"/>
      <c r="F8" s="158"/>
      <c r="G8" s="34" t="s">
        <v>50</v>
      </c>
      <c r="H8" s="34" t="s">
        <v>52</v>
      </c>
      <c r="I8" s="44" t="s">
        <v>83</v>
      </c>
      <c r="J8" s="74" t="s">
        <v>17</v>
      </c>
      <c r="K8" s="74" t="s">
        <v>34</v>
      </c>
    </row>
    <row r="9" spans="2:11" x14ac:dyDescent="0.3">
      <c r="B9" s="153">
        <v>1</v>
      </c>
      <c r="C9" s="154"/>
      <c r="D9" s="154"/>
      <c r="E9" s="154"/>
      <c r="F9" s="155"/>
      <c r="G9" s="36">
        <v>2</v>
      </c>
      <c r="H9" s="36">
        <v>3</v>
      </c>
      <c r="I9" s="45">
        <v>4</v>
      </c>
      <c r="J9" s="75" t="s">
        <v>121</v>
      </c>
      <c r="K9" s="75" t="s">
        <v>122</v>
      </c>
    </row>
    <row r="10" spans="2:11" x14ac:dyDescent="0.3">
      <c r="B10" s="6"/>
      <c r="C10" s="6"/>
      <c r="D10" s="6"/>
      <c r="E10" s="6"/>
      <c r="F10" s="6" t="s">
        <v>33</v>
      </c>
      <c r="G10" s="50">
        <v>2578422</v>
      </c>
      <c r="H10" s="50">
        <f xml:space="preserve"> +H12+H15+H19</f>
        <v>11775663</v>
      </c>
      <c r="I10" s="48">
        <v>6234838</v>
      </c>
      <c r="J10" s="79">
        <f xml:space="preserve"> +I10/G10*100</f>
        <v>241.80828429171021</v>
      </c>
      <c r="K10" s="79">
        <f xml:space="preserve"> +I10/H10*100</f>
        <v>52.946810723098992</v>
      </c>
    </row>
    <row r="11" spans="2:11" x14ac:dyDescent="0.3">
      <c r="B11" s="6">
        <v>6</v>
      </c>
      <c r="C11" s="6"/>
      <c r="D11" s="6"/>
      <c r="E11" s="6"/>
      <c r="F11" s="6" t="s">
        <v>3</v>
      </c>
      <c r="G11" s="33">
        <v>2578422</v>
      </c>
      <c r="H11" s="50">
        <v>11775663</v>
      </c>
      <c r="I11" s="48">
        <f xml:space="preserve"> +I12+I15+I19</f>
        <v>6234838</v>
      </c>
      <c r="J11" s="79">
        <f t="shared" ref="J11:J22" si="0" xml:space="preserve"> +I11/G11*100</f>
        <v>241.80828429171021</v>
      </c>
      <c r="K11" s="79">
        <f t="shared" ref="K11:K22" si="1" xml:space="preserve"> +I11/H11*100</f>
        <v>52.946810723098992</v>
      </c>
    </row>
    <row r="12" spans="2:11" s="51" customFormat="1" x14ac:dyDescent="0.3">
      <c r="B12" s="6"/>
      <c r="C12" s="6">
        <v>63</v>
      </c>
      <c r="D12" s="6"/>
      <c r="E12" s="6"/>
      <c r="F12" s="6" t="s">
        <v>12</v>
      </c>
      <c r="G12" s="50">
        <v>942988</v>
      </c>
      <c r="H12" s="50">
        <v>4604241</v>
      </c>
      <c r="I12" s="48">
        <v>3853928</v>
      </c>
      <c r="J12" s="79">
        <f t="shared" si="0"/>
        <v>408.69321772917573</v>
      </c>
      <c r="K12" s="79">
        <f t="shared" si="1"/>
        <v>83.703872147439711</v>
      </c>
    </row>
    <row r="13" spans="2:11" x14ac:dyDescent="0.3">
      <c r="B13" s="7"/>
      <c r="C13" s="7"/>
      <c r="D13" s="8">
        <v>632</v>
      </c>
      <c r="E13" s="8"/>
      <c r="F13" s="7" t="s">
        <v>84</v>
      </c>
      <c r="G13" s="5">
        <v>942988.24</v>
      </c>
      <c r="H13" s="5">
        <v>4604241</v>
      </c>
      <c r="I13" s="49">
        <v>3853928</v>
      </c>
      <c r="J13" s="79">
        <f t="shared" si="0"/>
        <v>408.69311371263757</v>
      </c>
      <c r="K13" s="79">
        <f t="shared" si="1"/>
        <v>83.703872147439711</v>
      </c>
    </row>
    <row r="14" spans="2:11" x14ac:dyDescent="0.3">
      <c r="B14" s="7"/>
      <c r="C14" s="7"/>
      <c r="D14" s="8"/>
      <c r="E14" s="8">
        <v>6323</v>
      </c>
      <c r="F14" s="7" t="s">
        <v>85</v>
      </c>
      <c r="G14" s="5">
        <v>942988.24</v>
      </c>
      <c r="H14" s="5">
        <v>4604241</v>
      </c>
      <c r="I14" s="49">
        <v>3853928.33</v>
      </c>
      <c r="J14" s="79">
        <f t="shared" si="0"/>
        <v>408.69314870777185</v>
      </c>
      <c r="K14" s="79">
        <f t="shared" si="1"/>
        <v>83.703879314744825</v>
      </c>
    </row>
    <row r="15" spans="2:11" s="51" customFormat="1" ht="16.8" customHeight="1" x14ac:dyDescent="0.3">
      <c r="B15" s="16"/>
      <c r="C15" s="16">
        <v>65</v>
      </c>
      <c r="D15" s="54"/>
      <c r="E15" s="54"/>
      <c r="F15" s="16" t="s">
        <v>86</v>
      </c>
      <c r="G15" s="50">
        <v>133853.78</v>
      </c>
      <c r="H15" s="50">
        <v>180000</v>
      </c>
      <c r="I15" s="48">
        <v>152925</v>
      </c>
      <c r="J15" s="79">
        <f t="shared" si="0"/>
        <v>114.24780084656557</v>
      </c>
      <c r="K15" s="79">
        <f t="shared" si="1"/>
        <v>84.958333333333343</v>
      </c>
    </row>
    <row r="16" spans="2:11" x14ac:dyDescent="0.3">
      <c r="B16" s="7"/>
      <c r="C16" s="7"/>
      <c r="D16" s="8">
        <v>652</v>
      </c>
      <c r="E16" s="8"/>
      <c r="F16" s="11" t="s">
        <v>87</v>
      </c>
      <c r="G16" s="5">
        <v>133804</v>
      </c>
      <c r="H16" s="5">
        <v>180000</v>
      </c>
      <c r="I16" s="49">
        <f xml:space="preserve"> +I17+I18</f>
        <v>152925.38</v>
      </c>
      <c r="J16" s="79">
        <f t="shared" si="0"/>
        <v>114.29058922005322</v>
      </c>
      <c r="K16" s="79">
        <f t="shared" si="1"/>
        <v>84.958544444444456</v>
      </c>
    </row>
    <row r="17" spans="2:11" x14ac:dyDescent="0.3">
      <c r="B17" s="7"/>
      <c r="C17" s="7"/>
      <c r="D17" s="8"/>
      <c r="E17" s="8">
        <v>6521</v>
      </c>
      <c r="F17" s="11" t="s">
        <v>89</v>
      </c>
      <c r="G17" s="5">
        <v>133804</v>
      </c>
      <c r="H17" s="5">
        <v>180000</v>
      </c>
      <c r="I17" s="49">
        <v>149595.38</v>
      </c>
      <c r="J17" s="79">
        <f t="shared" si="0"/>
        <v>111.80187438342651</v>
      </c>
      <c r="K17" s="79">
        <f t="shared" si="1"/>
        <v>83.108544444444448</v>
      </c>
    </row>
    <row r="18" spans="2:11" x14ac:dyDescent="0.3">
      <c r="B18" s="7"/>
      <c r="C18" s="16"/>
      <c r="D18" s="8"/>
      <c r="E18" s="8">
        <v>6526</v>
      </c>
      <c r="F18" s="11" t="s">
        <v>88</v>
      </c>
      <c r="G18" s="5">
        <v>0</v>
      </c>
      <c r="H18" s="5">
        <v>0</v>
      </c>
      <c r="I18" s="49">
        <v>3330</v>
      </c>
      <c r="J18" s="79">
        <v>0</v>
      </c>
      <c r="K18" s="79">
        <v>0</v>
      </c>
    </row>
    <row r="19" spans="2:11" s="51" customFormat="1" x14ac:dyDescent="0.3">
      <c r="B19" s="16"/>
      <c r="C19" s="16">
        <v>67</v>
      </c>
      <c r="D19" s="16"/>
      <c r="E19" s="16"/>
      <c r="F19" s="6" t="s">
        <v>90</v>
      </c>
      <c r="G19" s="50">
        <v>1501630</v>
      </c>
      <c r="H19" s="50">
        <v>6991422</v>
      </c>
      <c r="I19" s="48">
        <v>2227985</v>
      </c>
      <c r="J19" s="79">
        <f t="shared" si="0"/>
        <v>148.37110340097095</v>
      </c>
      <c r="K19" s="79">
        <f t="shared" si="1"/>
        <v>31.867408375577959</v>
      </c>
    </row>
    <row r="20" spans="2:11" x14ac:dyDescent="0.3">
      <c r="B20" s="16"/>
      <c r="C20" s="7"/>
      <c r="D20" s="8">
        <v>671</v>
      </c>
      <c r="E20" s="8"/>
      <c r="F20" s="11" t="s">
        <v>91</v>
      </c>
      <c r="G20" s="55">
        <f xml:space="preserve"> +G21+G22</f>
        <v>1501630.43</v>
      </c>
      <c r="H20" s="5">
        <f>+H21+H22</f>
        <v>7202935</v>
      </c>
      <c r="I20" s="49">
        <f>+I21+I22</f>
        <v>2227985.11</v>
      </c>
      <c r="J20" s="79">
        <f t="shared" si="0"/>
        <v>148.37106823947354</v>
      </c>
      <c r="K20" s="79">
        <f t="shared" si="1"/>
        <v>30.931628704132414</v>
      </c>
    </row>
    <row r="21" spans="2:11" ht="30.75" customHeight="1" x14ac:dyDescent="0.3">
      <c r="B21" s="7"/>
      <c r="C21" s="7"/>
      <c r="D21" s="8"/>
      <c r="E21" s="8">
        <v>6711</v>
      </c>
      <c r="F21" s="25" t="s">
        <v>92</v>
      </c>
      <c r="G21" s="5">
        <v>1477834.78</v>
      </c>
      <c r="H21" s="5">
        <f xml:space="preserve"> +H19-H22+211513</f>
        <v>6557793</v>
      </c>
      <c r="I21" s="49">
        <v>2227031</v>
      </c>
      <c r="J21" s="79">
        <f t="shared" si="0"/>
        <v>150.69553309606098</v>
      </c>
      <c r="K21" s="79">
        <f t="shared" si="1"/>
        <v>33.960068577949933</v>
      </c>
    </row>
    <row r="22" spans="2:11" x14ac:dyDescent="0.3">
      <c r="B22" s="7"/>
      <c r="C22" s="7"/>
      <c r="D22" s="8"/>
      <c r="E22" s="8">
        <v>6712</v>
      </c>
      <c r="F22" s="25" t="s">
        <v>93</v>
      </c>
      <c r="G22" s="5">
        <v>23795.65</v>
      </c>
      <c r="H22" s="5">
        <v>645142</v>
      </c>
      <c r="I22" s="49">
        <v>954.11</v>
      </c>
      <c r="J22" s="79">
        <f t="shared" si="0"/>
        <v>4.009598392983591</v>
      </c>
      <c r="K22" s="79">
        <f t="shared" si="1"/>
        <v>0.14789147195501146</v>
      </c>
    </row>
    <row r="23" spans="2:11" ht="17.399999999999999" x14ac:dyDescent="0.3">
      <c r="B23" s="144"/>
      <c r="C23" s="144"/>
      <c r="D23" s="144"/>
      <c r="E23" s="144"/>
      <c r="F23" s="144"/>
      <c r="G23" s="144"/>
      <c r="H23" s="144"/>
      <c r="I23" s="144"/>
      <c r="J23" s="144"/>
      <c r="K23" s="144"/>
    </row>
    <row r="24" spans="2:11" ht="36.75" customHeight="1" x14ac:dyDescent="0.3">
      <c r="B24" s="156" t="s">
        <v>8</v>
      </c>
      <c r="C24" s="157"/>
      <c r="D24" s="157"/>
      <c r="E24" s="157"/>
      <c r="F24" s="158"/>
      <c r="G24" s="34" t="s">
        <v>50</v>
      </c>
      <c r="H24" s="34" t="s">
        <v>52</v>
      </c>
      <c r="I24" s="44" t="s">
        <v>53</v>
      </c>
      <c r="J24" s="74" t="s">
        <v>17</v>
      </c>
      <c r="K24" s="74" t="s">
        <v>34</v>
      </c>
    </row>
    <row r="25" spans="2:11" x14ac:dyDescent="0.3">
      <c r="B25" s="153">
        <v>1</v>
      </c>
      <c r="C25" s="154"/>
      <c r="D25" s="154"/>
      <c r="E25" s="154"/>
      <c r="F25" s="155"/>
      <c r="G25" s="36">
        <v>2</v>
      </c>
      <c r="H25" s="36">
        <v>3</v>
      </c>
      <c r="I25" s="45">
        <v>4</v>
      </c>
      <c r="J25" s="75" t="s">
        <v>121</v>
      </c>
      <c r="K25" s="75" t="s">
        <v>122</v>
      </c>
    </row>
    <row r="26" spans="2:11" s="51" customFormat="1" x14ac:dyDescent="0.3">
      <c r="B26" s="6"/>
      <c r="C26" s="6"/>
      <c r="D26" s="6"/>
      <c r="E26" s="6"/>
      <c r="F26" s="6" t="s">
        <v>32</v>
      </c>
      <c r="G26" s="50">
        <f xml:space="preserve"> +G27+G81</f>
        <v>2561238.3899999997</v>
      </c>
      <c r="H26" s="50">
        <f xml:space="preserve"> +H27+H81</f>
        <v>11775663</v>
      </c>
      <c r="I26" s="48">
        <f xml:space="preserve"> +I27+I81</f>
        <v>6135954.3100000005</v>
      </c>
      <c r="J26" s="79">
        <f xml:space="preserve"> +I26/G26*100</f>
        <v>239.56982426770517</v>
      </c>
      <c r="K26" s="79">
        <f xml:space="preserve"> +I26/H26*100</f>
        <v>52.107081444161572</v>
      </c>
    </row>
    <row r="27" spans="2:11" s="51" customFormat="1" x14ac:dyDescent="0.3">
      <c r="B27" s="6">
        <v>3</v>
      </c>
      <c r="C27" s="6"/>
      <c r="D27" s="6"/>
      <c r="E27" s="6"/>
      <c r="F27" s="6" t="s">
        <v>4</v>
      </c>
      <c r="G27" s="50">
        <f xml:space="preserve"> +G28+G37+G69+G72</f>
        <v>2530535.2399999998</v>
      </c>
      <c r="H27" s="50">
        <f xml:space="preserve"> +H28+H37+H69+H72+H75+H78</f>
        <v>10827618</v>
      </c>
      <c r="I27" s="48">
        <f xml:space="preserve"> +I28+I37+I69+I72</f>
        <v>6135000.3100000005</v>
      </c>
      <c r="J27" s="79">
        <f t="shared" ref="J27:J90" si="2" xml:space="preserve"> +I27/G27*100</f>
        <v>242.43884112042639</v>
      </c>
      <c r="K27" s="79">
        <f t="shared" ref="K27:K90" si="3" xml:space="preserve"> +I27/H27*100</f>
        <v>56.660664515501011</v>
      </c>
    </row>
    <row r="28" spans="2:11" s="51" customFormat="1" x14ac:dyDescent="0.3">
      <c r="B28" s="6"/>
      <c r="C28" s="6">
        <v>31</v>
      </c>
      <c r="D28" s="6"/>
      <c r="E28" s="6"/>
      <c r="F28" s="6" t="s">
        <v>5</v>
      </c>
      <c r="G28" s="50">
        <f xml:space="preserve"> +G29+G32+G34</f>
        <v>606253.86</v>
      </c>
      <c r="H28" s="50">
        <f xml:space="preserve"> +H29+H32+H34</f>
        <v>1537174</v>
      </c>
      <c r="I28" s="48">
        <f xml:space="preserve"> +I29+I32+I34</f>
        <v>884695.44</v>
      </c>
      <c r="J28" s="79">
        <f t="shared" si="2"/>
        <v>145.92821561581479</v>
      </c>
      <c r="K28" s="79">
        <f t="shared" si="3"/>
        <v>57.553370015365857</v>
      </c>
    </row>
    <row r="29" spans="2:11" x14ac:dyDescent="0.3">
      <c r="B29" s="7"/>
      <c r="C29" s="7"/>
      <c r="D29" s="8">
        <v>311</v>
      </c>
      <c r="E29" s="7"/>
      <c r="F29" s="7" t="s">
        <v>24</v>
      </c>
      <c r="G29" s="5">
        <v>505796.44</v>
      </c>
      <c r="H29" s="5">
        <f xml:space="preserve"> +H30+H31</f>
        <v>1301842</v>
      </c>
      <c r="I29" s="49">
        <f xml:space="preserve"> +I30+I31</f>
        <v>735501.99</v>
      </c>
      <c r="J29" s="79">
        <f t="shared" si="2"/>
        <v>145.41462371700362</v>
      </c>
      <c r="K29" s="79">
        <f t="shared" si="3"/>
        <v>56.497024216456367</v>
      </c>
    </row>
    <row r="30" spans="2:11" x14ac:dyDescent="0.3">
      <c r="B30" s="7"/>
      <c r="C30" s="7"/>
      <c r="D30" s="8"/>
      <c r="E30" s="8">
        <v>3111</v>
      </c>
      <c r="F30" s="7" t="s">
        <v>25</v>
      </c>
      <c r="G30" s="5">
        <v>505796.44</v>
      </c>
      <c r="H30" s="5">
        <v>1301842</v>
      </c>
      <c r="I30" s="49">
        <v>735501.99</v>
      </c>
      <c r="J30" s="79">
        <f t="shared" si="2"/>
        <v>145.41462371700362</v>
      </c>
      <c r="K30" s="79">
        <f t="shared" si="3"/>
        <v>56.497024216456367</v>
      </c>
    </row>
    <row r="31" spans="2:11" x14ac:dyDescent="0.3">
      <c r="B31" s="7"/>
      <c r="C31" s="7"/>
      <c r="D31" s="8"/>
      <c r="E31" s="8">
        <v>3113</v>
      </c>
      <c r="F31" s="7" t="s">
        <v>94</v>
      </c>
      <c r="G31" s="5">
        <v>0</v>
      </c>
      <c r="H31" s="5">
        <v>0</v>
      </c>
      <c r="I31" s="49">
        <v>0</v>
      </c>
      <c r="J31" s="79">
        <v>0</v>
      </c>
      <c r="K31" s="79">
        <v>0</v>
      </c>
    </row>
    <row r="32" spans="2:11" x14ac:dyDescent="0.3">
      <c r="B32" s="7"/>
      <c r="C32" s="7"/>
      <c r="D32" s="8">
        <v>312</v>
      </c>
      <c r="E32" s="8"/>
      <c r="F32" s="7" t="s">
        <v>56</v>
      </c>
      <c r="G32" s="5">
        <v>17001</v>
      </c>
      <c r="H32" s="5">
        <f xml:space="preserve"> +H33</f>
        <v>39817</v>
      </c>
      <c r="I32" s="49">
        <v>34999.72</v>
      </c>
      <c r="J32" s="79">
        <f t="shared" si="2"/>
        <v>205.86859596494324</v>
      </c>
      <c r="K32" s="79">
        <f t="shared" si="3"/>
        <v>87.901449129768693</v>
      </c>
    </row>
    <row r="33" spans="2:11" x14ac:dyDescent="0.3">
      <c r="B33" s="7"/>
      <c r="C33" s="7"/>
      <c r="D33" s="8"/>
      <c r="E33" s="8">
        <v>3121</v>
      </c>
      <c r="F33" s="7" t="s">
        <v>56</v>
      </c>
      <c r="G33" s="5">
        <v>17001.419999999998</v>
      </c>
      <c r="H33" s="5">
        <v>39817</v>
      </c>
      <c r="I33" s="49">
        <v>35000</v>
      </c>
      <c r="J33" s="79">
        <f t="shared" si="2"/>
        <v>205.86515714569725</v>
      </c>
      <c r="K33" s="79">
        <f t="shared" si="3"/>
        <v>87.902152346987478</v>
      </c>
    </row>
    <row r="34" spans="2:11" x14ac:dyDescent="0.3">
      <c r="B34" s="7"/>
      <c r="C34" s="7"/>
      <c r="D34" s="8">
        <v>313</v>
      </c>
      <c r="E34" s="8"/>
      <c r="F34" s="7" t="s">
        <v>95</v>
      </c>
      <c r="G34" s="5">
        <f xml:space="preserve"> +G35+G36</f>
        <v>83456.42</v>
      </c>
      <c r="H34" s="5">
        <v>195515</v>
      </c>
      <c r="I34" s="49">
        <f xml:space="preserve"> +I35+I36</f>
        <v>114193.73</v>
      </c>
      <c r="J34" s="79">
        <f t="shared" si="2"/>
        <v>136.8303720672418</v>
      </c>
      <c r="K34" s="79">
        <f t="shared" si="3"/>
        <v>58.406633762115433</v>
      </c>
    </row>
    <row r="35" spans="2:11" x14ac:dyDescent="0.3">
      <c r="B35" s="7"/>
      <c r="C35" s="7"/>
      <c r="D35" s="8"/>
      <c r="E35" s="8">
        <v>3132</v>
      </c>
      <c r="F35" s="7" t="s">
        <v>57</v>
      </c>
      <c r="G35" s="5">
        <v>83456.42</v>
      </c>
      <c r="H35" s="5">
        <v>195515</v>
      </c>
      <c r="I35" s="49">
        <v>114058.65</v>
      </c>
      <c r="J35" s="79">
        <f t="shared" si="2"/>
        <v>136.66851513640293</v>
      </c>
      <c r="K35" s="79">
        <f t="shared" si="3"/>
        <v>58.337544433930901</v>
      </c>
    </row>
    <row r="36" spans="2:11" x14ac:dyDescent="0.3">
      <c r="B36" s="7"/>
      <c r="C36" s="7"/>
      <c r="D36" s="8"/>
      <c r="E36" s="8">
        <v>3133</v>
      </c>
      <c r="F36" s="7" t="s">
        <v>58</v>
      </c>
      <c r="G36" s="5">
        <v>0</v>
      </c>
      <c r="H36" s="5">
        <v>0</v>
      </c>
      <c r="I36" s="49">
        <v>135.08000000000001</v>
      </c>
      <c r="J36" s="79">
        <v>0</v>
      </c>
      <c r="K36" s="79">
        <v>0</v>
      </c>
    </row>
    <row r="37" spans="2:11" s="51" customFormat="1" x14ac:dyDescent="0.3">
      <c r="B37" s="16"/>
      <c r="C37" s="16">
        <v>32</v>
      </c>
      <c r="D37" s="54"/>
      <c r="E37" s="54"/>
      <c r="F37" s="16" t="s">
        <v>11</v>
      </c>
      <c r="G37" s="50">
        <f xml:space="preserve"> +G38+G43+G49+G59+G61</f>
        <v>1897082.38</v>
      </c>
      <c r="H37" s="50">
        <f>+H38+H43+H49+H59+H61</f>
        <v>9199470</v>
      </c>
      <c r="I37" s="48">
        <f xml:space="preserve"> +I38+I43+I49+I59+I61</f>
        <v>5218223.2</v>
      </c>
      <c r="J37" s="79">
        <f t="shared" si="2"/>
        <v>275.06571433128806</v>
      </c>
      <c r="K37" s="79">
        <f t="shared" si="3"/>
        <v>56.723085134252301</v>
      </c>
    </row>
    <row r="38" spans="2:11" x14ac:dyDescent="0.3">
      <c r="B38" s="7"/>
      <c r="C38" s="7"/>
      <c r="D38" s="8">
        <v>321</v>
      </c>
      <c r="E38" s="8"/>
      <c r="F38" s="7" t="s">
        <v>26</v>
      </c>
      <c r="G38" s="5">
        <f xml:space="preserve"> +G39+G40+G41</f>
        <v>32158.91</v>
      </c>
      <c r="H38" s="5">
        <f xml:space="preserve"> +H39+H40+H41+H42</f>
        <v>105420</v>
      </c>
      <c r="I38" s="49">
        <f xml:space="preserve"> +I39+I40+I41</f>
        <v>35196.21</v>
      </c>
      <c r="J38" s="79">
        <f t="shared" si="2"/>
        <v>109.44466090424085</v>
      </c>
      <c r="K38" s="79">
        <f t="shared" si="3"/>
        <v>33.386653386454185</v>
      </c>
    </row>
    <row r="39" spans="2:11" x14ac:dyDescent="0.3">
      <c r="B39" s="7"/>
      <c r="C39" s="16"/>
      <c r="D39" s="7"/>
      <c r="E39" s="8">
        <v>3211</v>
      </c>
      <c r="F39" s="25" t="s">
        <v>27</v>
      </c>
      <c r="G39" s="5">
        <v>14398.66</v>
      </c>
      <c r="H39" s="5">
        <v>56025</v>
      </c>
      <c r="I39" s="49">
        <v>12860.78</v>
      </c>
      <c r="J39" s="79">
        <f t="shared" si="2"/>
        <v>89.319283877805304</v>
      </c>
      <c r="K39" s="79">
        <f t="shared" si="3"/>
        <v>22.955430611334226</v>
      </c>
    </row>
    <row r="40" spans="2:11" x14ac:dyDescent="0.3">
      <c r="B40" s="7"/>
      <c r="C40" s="16"/>
      <c r="D40" s="8"/>
      <c r="E40" s="8">
        <v>3212</v>
      </c>
      <c r="F40" s="7" t="s">
        <v>59</v>
      </c>
      <c r="G40" s="5">
        <v>17062.27</v>
      </c>
      <c r="H40" s="5">
        <v>35000</v>
      </c>
      <c r="I40" s="49">
        <v>21851.68</v>
      </c>
      <c r="J40" s="79">
        <f t="shared" si="2"/>
        <v>128.07018057972357</v>
      </c>
      <c r="K40" s="79">
        <f t="shared" si="3"/>
        <v>62.433371428571427</v>
      </c>
    </row>
    <row r="41" spans="2:11" x14ac:dyDescent="0.3">
      <c r="B41" s="7"/>
      <c r="C41" s="7"/>
      <c r="D41" s="8"/>
      <c r="E41" s="8">
        <v>3213</v>
      </c>
      <c r="F41" s="7" t="s">
        <v>60</v>
      </c>
      <c r="G41" s="5">
        <v>697.98</v>
      </c>
      <c r="H41" s="5">
        <v>13897</v>
      </c>
      <c r="I41" s="49">
        <v>483.75</v>
      </c>
      <c r="J41" s="79">
        <f t="shared" si="2"/>
        <v>69.307143471159634</v>
      </c>
      <c r="K41" s="79">
        <f t="shared" si="3"/>
        <v>3.4809671152047201</v>
      </c>
    </row>
    <row r="42" spans="2:11" x14ac:dyDescent="0.3">
      <c r="B42" s="7"/>
      <c r="C42" s="7"/>
      <c r="D42" s="8"/>
      <c r="E42" s="8">
        <v>3214</v>
      </c>
      <c r="F42" s="7" t="s">
        <v>112</v>
      </c>
      <c r="G42" s="5">
        <v>0</v>
      </c>
      <c r="H42" s="5">
        <v>498</v>
      </c>
      <c r="I42" s="49">
        <v>0</v>
      </c>
      <c r="J42" s="79">
        <v>0</v>
      </c>
      <c r="K42" s="79">
        <f t="shared" si="3"/>
        <v>0</v>
      </c>
    </row>
    <row r="43" spans="2:11" x14ac:dyDescent="0.3">
      <c r="B43" s="7"/>
      <c r="C43" s="7"/>
      <c r="D43" s="8">
        <v>322</v>
      </c>
      <c r="E43" s="8"/>
      <c r="F43" s="7" t="s">
        <v>96</v>
      </c>
      <c r="G43" s="5">
        <f xml:space="preserve"> +G44+G45+G46+G47</f>
        <v>39361.289999999994</v>
      </c>
      <c r="H43" s="5">
        <f>+H44+H45+H46+H47+H48</f>
        <v>366137</v>
      </c>
      <c r="I43" s="49">
        <f xml:space="preserve"> +I44+I45+I46+I47+I48</f>
        <v>222575.28</v>
      </c>
      <c r="J43" s="79">
        <f t="shared" si="2"/>
        <v>565.46744275911692</v>
      </c>
      <c r="K43" s="79">
        <f t="shared" si="3"/>
        <v>60.790163244905592</v>
      </c>
    </row>
    <row r="44" spans="2:11" x14ac:dyDescent="0.3">
      <c r="B44" s="7"/>
      <c r="C44" s="7"/>
      <c r="D44" s="8"/>
      <c r="E44" s="8">
        <v>3221</v>
      </c>
      <c r="F44" s="7" t="s">
        <v>61</v>
      </c>
      <c r="G44" s="5">
        <v>18182.93</v>
      </c>
      <c r="H44" s="5">
        <v>310736</v>
      </c>
      <c r="I44" s="49">
        <v>198124.36</v>
      </c>
      <c r="J44" s="79">
        <f t="shared" si="2"/>
        <v>1089.6173498990536</v>
      </c>
      <c r="K44" s="79">
        <f t="shared" si="3"/>
        <v>63.759705988363102</v>
      </c>
    </row>
    <row r="45" spans="2:11" x14ac:dyDescent="0.3">
      <c r="B45" s="7"/>
      <c r="C45" s="7"/>
      <c r="D45" s="8"/>
      <c r="E45" s="8">
        <v>3223</v>
      </c>
      <c r="F45" s="7" t="s">
        <v>62</v>
      </c>
      <c r="G45" s="5">
        <v>19349.189999999999</v>
      </c>
      <c r="H45" s="5">
        <v>38807</v>
      </c>
      <c r="I45" s="49">
        <v>22786.79</v>
      </c>
      <c r="J45" s="79">
        <f t="shared" si="2"/>
        <v>117.76611837498108</v>
      </c>
      <c r="K45" s="79">
        <f t="shared" si="3"/>
        <v>58.718246708068136</v>
      </c>
    </row>
    <row r="46" spans="2:11" x14ac:dyDescent="0.3">
      <c r="B46" s="7"/>
      <c r="C46" s="7"/>
      <c r="D46" s="8"/>
      <c r="E46" s="8">
        <v>3224</v>
      </c>
      <c r="F46" s="7" t="s">
        <v>63</v>
      </c>
      <c r="G46" s="5">
        <v>1172.5</v>
      </c>
      <c r="H46" s="5">
        <v>2091</v>
      </c>
      <c r="I46" s="49">
        <v>865.84</v>
      </c>
      <c r="J46" s="79">
        <f t="shared" si="2"/>
        <v>73.845628997867806</v>
      </c>
      <c r="K46" s="79">
        <f t="shared" si="3"/>
        <v>41.407938785270211</v>
      </c>
    </row>
    <row r="47" spans="2:11" x14ac:dyDescent="0.3">
      <c r="B47" s="7"/>
      <c r="C47" s="7"/>
      <c r="D47" s="8"/>
      <c r="E47" s="8">
        <v>3225</v>
      </c>
      <c r="F47" s="7" t="s">
        <v>64</v>
      </c>
      <c r="G47" s="5">
        <v>656.67</v>
      </c>
      <c r="H47" s="5">
        <v>14304</v>
      </c>
      <c r="I47" s="49">
        <v>798.29</v>
      </c>
      <c r="J47" s="79">
        <f t="shared" si="2"/>
        <v>121.56638798787824</v>
      </c>
      <c r="K47" s="79">
        <f t="shared" si="3"/>
        <v>5.5808864653243848</v>
      </c>
    </row>
    <row r="48" spans="2:11" x14ac:dyDescent="0.3">
      <c r="B48" s="7"/>
      <c r="C48" s="7"/>
      <c r="D48" s="8"/>
      <c r="E48" s="8">
        <v>3227</v>
      </c>
      <c r="F48" s="7" t="s">
        <v>65</v>
      </c>
      <c r="G48" s="5">
        <v>0</v>
      </c>
      <c r="H48" s="5">
        <v>199</v>
      </c>
      <c r="I48" s="49">
        <v>0</v>
      </c>
      <c r="J48" s="79">
        <v>0</v>
      </c>
      <c r="K48" s="79">
        <f t="shared" si="3"/>
        <v>0</v>
      </c>
    </row>
    <row r="49" spans="2:11" x14ac:dyDescent="0.3">
      <c r="B49" s="7"/>
      <c r="C49" s="7"/>
      <c r="D49" s="8">
        <v>323</v>
      </c>
      <c r="E49" s="8"/>
      <c r="F49" s="7" t="s">
        <v>97</v>
      </c>
      <c r="G49" s="5">
        <f xml:space="preserve"> +G50+G51+G52+G53+G54+G55+G56+G57+G58</f>
        <v>1428664.8699999999</v>
      </c>
      <c r="H49" s="5">
        <f xml:space="preserve"> +H50+H51+H52+H53+H54+H55+H56+H57+H58</f>
        <v>8121502</v>
      </c>
      <c r="I49" s="49">
        <f>+I50+I51+I52+I53+I54+I55+I56+I57+I58</f>
        <v>4550096.5999999996</v>
      </c>
      <c r="J49" s="79">
        <f t="shared" si="2"/>
        <v>318.48593015379458</v>
      </c>
      <c r="K49" s="79">
        <f t="shared" si="3"/>
        <v>56.025309111541191</v>
      </c>
    </row>
    <row r="50" spans="2:11" x14ac:dyDescent="0.3">
      <c r="B50" s="7"/>
      <c r="C50" s="7"/>
      <c r="D50" s="8"/>
      <c r="E50" s="8">
        <v>3231</v>
      </c>
      <c r="F50" s="7" t="s">
        <v>66</v>
      </c>
      <c r="G50" s="5">
        <v>10352.31</v>
      </c>
      <c r="H50" s="5">
        <v>32529</v>
      </c>
      <c r="I50" s="49">
        <v>11329.91</v>
      </c>
      <c r="J50" s="79">
        <f t="shared" si="2"/>
        <v>109.44330299227903</v>
      </c>
      <c r="K50" s="79">
        <f t="shared" si="3"/>
        <v>34.830182298871776</v>
      </c>
    </row>
    <row r="51" spans="2:11" x14ac:dyDescent="0.3">
      <c r="B51" s="7"/>
      <c r="C51" s="7"/>
      <c r="D51" s="8"/>
      <c r="E51" s="8">
        <v>3232</v>
      </c>
      <c r="F51" s="7" t="s">
        <v>67</v>
      </c>
      <c r="G51" s="5">
        <v>56165.78</v>
      </c>
      <c r="H51" s="5">
        <v>104111</v>
      </c>
      <c r="I51" s="49">
        <v>57314.6</v>
      </c>
      <c r="J51" s="79">
        <f t="shared" si="2"/>
        <v>102.04540914414434</v>
      </c>
      <c r="K51" s="79">
        <f t="shared" si="3"/>
        <v>55.051435487124323</v>
      </c>
    </row>
    <row r="52" spans="2:11" x14ac:dyDescent="0.3">
      <c r="B52" s="7"/>
      <c r="C52" s="7"/>
      <c r="D52" s="8"/>
      <c r="E52" s="8">
        <v>3233</v>
      </c>
      <c r="F52" s="7" t="s">
        <v>68</v>
      </c>
      <c r="G52" s="5">
        <v>497.7</v>
      </c>
      <c r="H52" s="5">
        <v>3101</v>
      </c>
      <c r="I52" s="49">
        <v>648.95000000000005</v>
      </c>
      <c r="J52" s="79">
        <f t="shared" si="2"/>
        <v>130.38979304802092</v>
      </c>
      <c r="K52" s="79">
        <f t="shared" si="3"/>
        <v>20.927120283779427</v>
      </c>
    </row>
    <row r="53" spans="2:11" x14ac:dyDescent="0.3">
      <c r="B53" s="7"/>
      <c r="C53" s="7"/>
      <c r="D53" s="8"/>
      <c r="E53" s="8">
        <v>3234</v>
      </c>
      <c r="F53" s="7" t="s">
        <v>69</v>
      </c>
      <c r="G53" s="5">
        <v>4990.93</v>
      </c>
      <c r="H53" s="5">
        <v>13110</v>
      </c>
      <c r="I53" s="49">
        <v>10671.77</v>
      </c>
      <c r="J53" s="79">
        <f t="shared" si="2"/>
        <v>213.82327542161482</v>
      </c>
      <c r="K53" s="79">
        <f t="shared" si="3"/>
        <v>81.401754385964921</v>
      </c>
    </row>
    <row r="54" spans="2:11" x14ac:dyDescent="0.3">
      <c r="B54" s="7"/>
      <c r="C54" s="7"/>
      <c r="D54" s="8"/>
      <c r="E54" s="8">
        <v>3235</v>
      </c>
      <c r="F54" s="7" t="s">
        <v>70</v>
      </c>
      <c r="G54" s="5">
        <v>123367.25</v>
      </c>
      <c r="H54" s="5">
        <v>284359</v>
      </c>
      <c r="I54" s="49">
        <v>123949.79</v>
      </c>
      <c r="J54" s="79">
        <f t="shared" si="2"/>
        <v>100.47219987476417</v>
      </c>
      <c r="K54" s="79">
        <f t="shared" si="3"/>
        <v>43.589191831452496</v>
      </c>
    </row>
    <row r="55" spans="2:11" x14ac:dyDescent="0.3">
      <c r="B55" s="7"/>
      <c r="C55" s="7"/>
      <c r="D55" s="8"/>
      <c r="E55" s="8">
        <v>3236</v>
      </c>
      <c r="F55" s="7" t="s">
        <v>71</v>
      </c>
      <c r="G55" s="5">
        <v>0</v>
      </c>
      <c r="H55" s="5">
        <v>4000</v>
      </c>
      <c r="I55" s="49">
        <v>103.65</v>
      </c>
      <c r="J55" s="79">
        <v>0</v>
      </c>
      <c r="K55" s="79">
        <f t="shared" si="3"/>
        <v>2.5912500000000001</v>
      </c>
    </row>
    <row r="56" spans="2:11" x14ac:dyDescent="0.3">
      <c r="B56" s="7"/>
      <c r="C56" s="7"/>
      <c r="D56" s="8"/>
      <c r="E56" s="8">
        <v>3237</v>
      </c>
      <c r="F56" s="7" t="s">
        <v>72</v>
      </c>
      <c r="G56" s="5">
        <v>1111250.73</v>
      </c>
      <c r="H56" s="5">
        <v>3374955</v>
      </c>
      <c r="I56" s="49">
        <v>1332152.26</v>
      </c>
      <c r="J56" s="79">
        <f t="shared" si="2"/>
        <v>119.87863980975743</v>
      </c>
      <c r="K56" s="79">
        <f t="shared" si="3"/>
        <v>39.471704363465591</v>
      </c>
    </row>
    <row r="57" spans="2:11" x14ac:dyDescent="0.3">
      <c r="B57" s="7"/>
      <c r="C57" s="7"/>
      <c r="D57" s="8"/>
      <c r="E57" s="8">
        <v>3238</v>
      </c>
      <c r="F57" s="7" t="s">
        <v>73</v>
      </c>
      <c r="G57" s="5">
        <v>79553.789999999994</v>
      </c>
      <c r="H57" s="5">
        <v>162971</v>
      </c>
      <c r="I57" s="49">
        <v>41922.9</v>
      </c>
      <c r="J57" s="79">
        <f t="shared" si="2"/>
        <v>52.697552184503095</v>
      </c>
      <c r="K57" s="79">
        <f t="shared" si="3"/>
        <v>25.724147240920164</v>
      </c>
    </row>
    <row r="58" spans="2:11" x14ac:dyDescent="0.3">
      <c r="B58" s="7"/>
      <c r="C58" s="7"/>
      <c r="D58" s="8"/>
      <c r="E58" s="8">
        <v>3239</v>
      </c>
      <c r="F58" s="7" t="s">
        <v>74</v>
      </c>
      <c r="G58" s="5">
        <v>42486.38</v>
      </c>
      <c r="H58" s="5">
        <v>4142366</v>
      </c>
      <c r="I58" s="49">
        <v>2972002.77</v>
      </c>
      <c r="J58" s="79">
        <f t="shared" si="2"/>
        <v>6995.1894465944151</v>
      </c>
      <c r="K58" s="79">
        <f t="shared" si="3"/>
        <v>71.746503568250603</v>
      </c>
    </row>
    <row r="59" spans="2:11" x14ac:dyDescent="0.3">
      <c r="B59" s="7"/>
      <c r="C59" s="7"/>
      <c r="D59" s="8">
        <v>324</v>
      </c>
      <c r="E59" s="8"/>
      <c r="F59" s="7" t="s">
        <v>75</v>
      </c>
      <c r="G59" s="5">
        <v>137478.32999999999</v>
      </c>
      <c r="H59" s="5">
        <v>320352</v>
      </c>
      <c r="I59" s="49">
        <v>207239</v>
      </c>
      <c r="J59" s="79">
        <f t="shared" si="2"/>
        <v>150.74302982877376</v>
      </c>
      <c r="K59" s="79">
        <f t="shared" si="3"/>
        <v>64.691027369893121</v>
      </c>
    </row>
    <row r="60" spans="2:11" x14ac:dyDescent="0.3">
      <c r="B60" s="7"/>
      <c r="C60" s="7"/>
      <c r="D60" s="8"/>
      <c r="E60" s="8">
        <v>3241</v>
      </c>
      <c r="F60" s="7" t="s">
        <v>75</v>
      </c>
      <c r="G60" s="5">
        <v>137477.73000000001</v>
      </c>
      <c r="H60" s="5">
        <v>320352</v>
      </c>
      <c r="I60" s="49">
        <v>207238.52</v>
      </c>
      <c r="J60" s="79">
        <f t="shared" si="2"/>
        <v>150.74333857563693</v>
      </c>
      <c r="K60" s="79">
        <f t="shared" si="3"/>
        <v>64.690877534711817</v>
      </c>
    </row>
    <row r="61" spans="2:11" x14ac:dyDescent="0.3">
      <c r="B61" s="7"/>
      <c r="C61" s="7"/>
      <c r="D61" s="8">
        <v>329</v>
      </c>
      <c r="E61" s="8"/>
      <c r="F61" s="7" t="s">
        <v>81</v>
      </c>
      <c r="G61" s="5">
        <f xml:space="preserve"> +G62+G64+G65+G66+G67+G68</f>
        <v>259418.97999999998</v>
      </c>
      <c r="H61" s="5">
        <f xml:space="preserve"> +H62+H63+H64+H65+H66+H67+H68</f>
        <v>286059</v>
      </c>
      <c r="I61" s="49">
        <f xml:space="preserve"> +I62+I64+I65+I66+I67+I68</f>
        <v>203116.11000000002</v>
      </c>
      <c r="J61" s="79">
        <f t="shared" si="2"/>
        <v>78.296549466041398</v>
      </c>
      <c r="K61" s="79">
        <f t="shared" si="3"/>
        <v>71.004971002485505</v>
      </c>
    </row>
    <row r="62" spans="2:11" x14ac:dyDescent="0.3">
      <c r="B62" s="7"/>
      <c r="C62" s="7"/>
      <c r="D62" s="8"/>
      <c r="E62" s="8">
        <v>3291</v>
      </c>
      <c r="F62" s="7" t="s">
        <v>98</v>
      </c>
      <c r="G62" s="5">
        <v>5596.12</v>
      </c>
      <c r="H62" s="5">
        <v>13000</v>
      </c>
      <c r="I62" s="49">
        <v>5430.72</v>
      </c>
      <c r="J62" s="79">
        <f t="shared" si="2"/>
        <v>97.04438074951932</v>
      </c>
      <c r="K62" s="79">
        <f t="shared" si="3"/>
        <v>41.77476923076923</v>
      </c>
    </row>
    <row r="63" spans="2:11" x14ac:dyDescent="0.3">
      <c r="B63" s="7"/>
      <c r="C63" s="7"/>
      <c r="D63" s="8"/>
      <c r="E63" s="8">
        <v>3292</v>
      </c>
      <c r="F63" s="7" t="s">
        <v>76</v>
      </c>
      <c r="G63" s="5">
        <v>0</v>
      </c>
      <c r="H63" s="5">
        <v>2356</v>
      </c>
      <c r="I63" s="49">
        <v>0</v>
      </c>
      <c r="J63" s="79">
        <v>0</v>
      </c>
      <c r="K63" s="79">
        <f t="shared" si="3"/>
        <v>0</v>
      </c>
    </row>
    <row r="64" spans="2:11" x14ac:dyDescent="0.3">
      <c r="B64" s="7"/>
      <c r="C64" s="7"/>
      <c r="D64" s="8"/>
      <c r="E64" s="8">
        <v>3293</v>
      </c>
      <c r="F64" s="7" t="s">
        <v>77</v>
      </c>
      <c r="G64" s="5">
        <v>623.92999999999995</v>
      </c>
      <c r="H64" s="5">
        <v>11963</v>
      </c>
      <c r="I64" s="49">
        <v>1953.98</v>
      </c>
      <c r="J64" s="79">
        <f t="shared" si="2"/>
        <v>313.17295209398492</v>
      </c>
      <c r="K64" s="79">
        <f t="shared" si="3"/>
        <v>16.333528379169103</v>
      </c>
    </row>
    <row r="65" spans="2:11" x14ac:dyDescent="0.3">
      <c r="B65" s="7"/>
      <c r="C65" s="7"/>
      <c r="D65" s="8"/>
      <c r="E65" s="8">
        <v>3294</v>
      </c>
      <c r="F65" s="7" t="s">
        <v>78</v>
      </c>
      <c r="G65" s="5">
        <v>250515.19</v>
      </c>
      <c r="H65" s="5">
        <v>250727</v>
      </c>
      <c r="I65" s="49">
        <v>187161.26</v>
      </c>
      <c r="J65" s="79">
        <f t="shared" si="2"/>
        <v>74.710543500376176</v>
      </c>
      <c r="K65" s="79">
        <f t="shared" si="3"/>
        <v>74.647429275666369</v>
      </c>
    </row>
    <row r="66" spans="2:11" x14ac:dyDescent="0.3">
      <c r="B66" s="7"/>
      <c r="C66" s="7"/>
      <c r="D66" s="8"/>
      <c r="E66" s="8">
        <v>3295</v>
      </c>
      <c r="F66" s="7" t="s">
        <v>79</v>
      </c>
      <c r="G66" s="5">
        <v>2380.75</v>
      </c>
      <c r="H66" s="5">
        <v>3451</v>
      </c>
      <c r="I66" s="49">
        <v>2461.6799999999998</v>
      </c>
      <c r="J66" s="79">
        <f t="shared" si="2"/>
        <v>103.39934894466029</v>
      </c>
      <c r="K66" s="79">
        <f t="shared" si="3"/>
        <v>71.33236742973051</v>
      </c>
    </row>
    <row r="67" spans="2:11" x14ac:dyDescent="0.3">
      <c r="B67" s="7"/>
      <c r="C67" s="7"/>
      <c r="D67" s="8"/>
      <c r="E67" s="8">
        <v>3296</v>
      </c>
      <c r="F67" s="7" t="s">
        <v>80</v>
      </c>
      <c r="G67" s="5">
        <v>0</v>
      </c>
      <c r="H67" s="5">
        <v>3500</v>
      </c>
      <c r="I67" s="49">
        <v>5467.33</v>
      </c>
      <c r="J67" s="79">
        <v>0</v>
      </c>
      <c r="K67" s="79">
        <f t="shared" si="3"/>
        <v>156.20942857142856</v>
      </c>
    </row>
    <row r="68" spans="2:11" x14ac:dyDescent="0.3">
      <c r="B68" s="7"/>
      <c r="C68" s="7"/>
      <c r="D68" s="8"/>
      <c r="E68" s="8">
        <v>3299</v>
      </c>
      <c r="F68" s="7" t="s">
        <v>81</v>
      </c>
      <c r="G68" s="5">
        <v>302.99</v>
      </c>
      <c r="H68" s="5">
        <v>1062</v>
      </c>
      <c r="I68" s="49">
        <v>641.14</v>
      </c>
      <c r="J68" s="79">
        <f t="shared" si="2"/>
        <v>211.60434337766924</v>
      </c>
      <c r="K68" s="79">
        <f t="shared" si="3"/>
        <v>60.37099811676083</v>
      </c>
    </row>
    <row r="69" spans="2:11" s="51" customFormat="1" x14ac:dyDescent="0.3">
      <c r="B69" s="16"/>
      <c r="C69" s="16">
        <v>34</v>
      </c>
      <c r="D69" s="54"/>
      <c r="E69" s="54"/>
      <c r="F69" s="16" t="s">
        <v>99</v>
      </c>
      <c r="G69" s="50">
        <v>0</v>
      </c>
      <c r="H69" s="50">
        <v>482</v>
      </c>
      <c r="I69" s="48">
        <v>453.67</v>
      </c>
      <c r="J69" s="79">
        <v>0</v>
      </c>
      <c r="K69" s="79">
        <f t="shared" si="3"/>
        <v>94.122406639004154</v>
      </c>
    </row>
    <row r="70" spans="2:11" x14ac:dyDescent="0.3">
      <c r="B70" s="7"/>
      <c r="C70" s="7"/>
      <c r="D70" s="8">
        <v>343</v>
      </c>
      <c r="E70" s="8"/>
      <c r="F70" s="7" t="s">
        <v>103</v>
      </c>
      <c r="G70" s="5">
        <v>0</v>
      </c>
      <c r="H70" s="5">
        <v>482</v>
      </c>
      <c r="I70" s="49">
        <v>453.67</v>
      </c>
      <c r="J70" s="79">
        <v>0</v>
      </c>
      <c r="K70" s="79">
        <f t="shared" si="3"/>
        <v>94.122406639004154</v>
      </c>
    </row>
    <row r="71" spans="2:11" x14ac:dyDescent="0.3">
      <c r="B71" s="7"/>
      <c r="C71" s="7"/>
      <c r="D71" s="8"/>
      <c r="E71" s="8">
        <v>3433</v>
      </c>
      <c r="F71" s="7" t="s">
        <v>82</v>
      </c>
      <c r="G71" s="5">
        <v>0</v>
      </c>
      <c r="H71" s="5">
        <v>482</v>
      </c>
      <c r="I71" s="49">
        <v>453.67</v>
      </c>
      <c r="J71" s="79">
        <v>0</v>
      </c>
      <c r="K71" s="79">
        <f t="shared" si="3"/>
        <v>94.122406639004154</v>
      </c>
    </row>
    <row r="72" spans="2:11" s="51" customFormat="1" x14ac:dyDescent="0.3">
      <c r="B72" s="16"/>
      <c r="C72" s="16">
        <v>36</v>
      </c>
      <c r="D72" s="54"/>
      <c r="E72" s="54"/>
      <c r="F72" s="16" t="s">
        <v>100</v>
      </c>
      <c r="G72" s="50">
        <v>27199</v>
      </c>
      <c r="H72" s="50">
        <v>88260</v>
      </c>
      <c r="I72" s="48">
        <v>31628</v>
      </c>
      <c r="J72" s="79">
        <f t="shared" si="2"/>
        <v>116.28368690025368</v>
      </c>
      <c r="K72" s="79">
        <f t="shared" si="3"/>
        <v>35.835032857466572</v>
      </c>
    </row>
    <row r="73" spans="2:11" x14ac:dyDescent="0.3">
      <c r="B73" s="7"/>
      <c r="C73" s="7"/>
      <c r="D73" s="8">
        <v>366</v>
      </c>
      <c r="E73" s="8"/>
      <c r="F73" s="7" t="s">
        <v>101</v>
      </c>
      <c r="G73" s="5">
        <v>27199.16</v>
      </c>
      <c r="H73" s="5">
        <v>88260</v>
      </c>
      <c r="I73" s="49">
        <v>31628</v>
      </c>
      <c r="J73" s="79">
        <f t="shared" si="2"/>
        <v>116.28300285744118</v>
      </c>
      <c r="K73" s="79">
        <f t="shared" si="3"/>
        <v>35.835032857466572</v>
      </c>
    </row>
    <row r="74" spans="2:11" x14ac:dyDescent="0.3">
      <c r="B74" s="7"/>
      <c r="C74" s="7"/>
      <c r="D74" s="8"/>
      <c r="E74" s="8">
        <v>3661</v>
      </c>
      <c r="F74" s="7" t="s">
        <v>102</v>
      </c>
      <c r="G74" s="5">
        <v>27199.16</v>
      </c>
      <c r="H74" s="5">
        <v>88260</v>
      </c>
      <c r="I74" s="49">
        <v>31628</v>
      </c>
      <c r="J74" s="79">
        <f t="shared" si="2"/>
        <v>116.28300285744118</v>
      </c>
      <c r="K74" s="79">
        <f t="shared" si="3"/>
        <v>35.835032857466572</v>
      </c>
    </row>
    <row r="75" spans="2:11" s="51" customFormat="1" x14ac:dyDescent="0.3">
      <c r="B75" s="16"/>
      <c r="C75" s="16">
        <v>37</v>
      </c>
      <c r="D75" s="54"/>
      <c r="E75" s="54"/>
      <c r="F75" s="16" t="s">
        <v>114</v>
      </c>
      <c r="G75" s="50">
        <v>0</v>
      </c>
      <c r="H75" s="50">
        <v>482</v>
      </c>
      <c r="I75" s="48">
        <v>0</v>
      </c>
      <c r="J75" s="79">
        <v>0</v>
      </c>
      <c r="K75" s="79">
        <f t="shared" si="3"/>
        <v>0</v>
      </c>
    </row>
    <row r="76" spans="2:11" x14ac:dyDescent="0.3">
      <c r="B76" s="7"/>
      <c r="C76" s="7"/>
      <c r="D76" s="8">
        <v>372</v>
      </c>
      <c r="E76" s="8"/>
      <c r="F76" s="7" t="s">
        <v>123</v>
      </c>
      <c r="G76" s="5">
        <v>0</v>
      </c>
      <c r="H76" s="5">
        <v>482</v>
      </c>
      <c r="I76" s="49">
        <v>0</v>
      </c>
      <c r="J76" s="79">
        <v>0</v>
      </c>
      <c r="K76" s="79">
        <f t="shared" si="3"/>
        <v>0</v>
      </c>
    </row>
    <row r="77" spans="2:11" x14ac:dyDescent="0.3">
      <c r="B77" s="7"/>
      <c r="C77" s="7"/>
      <c r="D77" s="8"/>
      <c r="E77" s="8">
        <v>3721</v>
      </c>
      <c r="F77" s="7" t="s">
        <v>113</v>
      </c>
      <c r="G77" s="5">
        <v>0</v>
      </c>
      <c r="H77" s="5">
        <v>482</v>
      </c>
      <c r="I77" s="49">
        <v>0</v>
      </c>
      <c r="J77" s="79">
        <v>0</v>
      </c>
      <c r="K77" s="79">
        <f t="shared" si="3"/>
        <v>0</v>
      </c>
    </row>
    <row r="78" spans="2:11" s="51" customFormat="1" x14ac:dyDescent="0.3">
      <c r="B78" s="16"/>
      <c r="C78" s="16">
        <v>38</v>
      </c>
      <c r="D78" s="54"/>
      <c r="E78" s="54"/>
      <c r="F78" s="16" t="s">
        <v>115</v>
      </c>
      <c r="G78" s="50">
        <v>0</v>
      </c>
      <c r="H78" s="50">
        <v>1750</v>
      </c>
      <c r="I78" s="48">
        <v>0</v>
      </c>
      <c r="J78" s="79">
        <v>0</v>
      </c>
      <c r="K78" s="79">
        <f t="shared" si="3"/>
        <v>0</v>
      </c>
    </row>
    <row r="79" spans="2:11" s="53" customFormat="1" x14ac:dyDescent="0.3">
      <c r="B79" s="7"/>
      <c r="C79" s="7"/>
      <c r="D79" s="8">
        <v>383</v>
      </c>
      <c r="E79" s="8"/>
      <c r="F79" s="7" t="s">
        <v>116</v>
      </c>
      <c r="G79" s="5">
        <v>0</v>
      </c>
      <c r="H79" s="5">
        <v>1750</v>
      </c>
      <c r="I79" s="49">
        <v>0</v>
      </c>
      <c r="J79" s="79">
        <v>0</v>
      </c>
      <c r="K79" s="79">
        <f t="shared" si="3"/>
        <v>0</v>
      </c>
    </row>
    <row r="80" spans="2:11" s="53" customFormat="1" x14ac:dyDescent="0.3">
      <c r="B80" s="7"/>
      <c r="C80" s="7"/>
      <c r="D80" s="8"/>
      <c r="E80" s="8">
        <v>3835</v>
      </c>
      <c r="F80" s="7" t="s">
        <v>117</v>
      </c>
      <c r="G80" s="5">
        <v>0</v>
      </c>
      <c r="H80" s="5">
        <v>1750</v>
      </c>
      <c r="I80" s="49">
        <v>0</v>
      </c>
      <c r="J80" s="79">
        <v>0</v>
      </c>
      <c r="K80" s="79">
        <f t="shared" si="3"/>
        <v>0</v>
      </c>
    </row>
    <row r="81" spans="2:11" s="51" customFormat="1" x14ac:dyDescent="0.3">
      <c r="B81" s="9">
        <v>4</v>
      </c>
      <c r="C81" s="10"/>
      <c r="D81" s="52"/>
      <c r="E81" s="52"/>
      <c r="F81" s="14" t="s">
        <v>6</v>
      </c>
      <c r="G81" s="50">
        <f xml:space="preserve"> +G82+G86</f>
        <v>30703.15</v>
      </c>
      <c r="H81" s="50">
        <f xml:space="preserve"> +H82+H86</f>
        <v>948045</v>
      </c>
      <c r="I81" s="48">
        <v>954</v>
      </c>
      <c r="J81" s="79">
        <f t="shared" si="2"/>
        <v>3.1071730425054107</v>
      </c>
      <c r="K81" s="79">
        <f t="shared" si="3"/>
        <v>0.10062813474043954</v>
      </c>
    </row>
    <row r="82" spans="2:11" s="51" customFormat="1" x14ac:dyDescent="0.3">
      <c r="B82" s="9"/>
      <c r="C82" s="10">
        <v>41</v>
      </c>
      <c r="D82" s="52"/>
      <c r="E82" s="52"/>
      <c r="F82" s="14" t="s">
        <v>7</v>
      </c>
      <c r="G82" s="50">
        <v>5995</v>
      </c>
      <c r="H82" s="50">
        <v>10982</v>
      </c>
      <c r="I82" s="48">
        <v>0</v>
      </c>
      <c r="J82" s="79">
        <f t="shared" si="2"/>
        <v>0</v>
      </c>
      <c r="K82" s="79">
        <f t="shared" si="3"/>
        <v>0</v>
      </c>
    </row>
    <row r="83" spans="2:11" s="51" customFormat="1" x14ac:dyDescent="0.3">
      <c r="B83" s="9"/>
      <c r="C83" s="10"/>
      <c r="D83" s="56">
        <v>412</v>
      </c>
      <c r="E83" s="52"/>
      <c r="F83" s="15" t="s">
        <v>104</v>
      </c>
      <c r="G83" s="5">
        <v>5994.68</v>
      </c>
      <c r="H83" s="50">
        <f xml:space="preserve"> +H84+H85</f>
        <v>10982</v>
      </c>
      <c r="I83" s="49">
        <v>0</v>
      </c>
      <c r="J83" s="79">
        <f t="shared" si="2"/>
        <v>0</v>
      </c>
      <c r="K83" s="79">
        <f t="shared" si="3"/>
        <v>0</v>
      </c>
    </row>
    <row r="84" spans="2:11" s="51" customFormat="1" x14ac:dyDescent="0.3">
      <c r="B84" s="9"/>
      <c r="C84" s="10"/>
      <c r="D84" s="56"/>
      <c r="E84" s="56">
        <v>4123</v>
      </c>
      <c r="F84" s="15" t="s">
        <v>118</v>
      </c>
      <c r="G84" s="5">
        <v>0</v>
      </c>
      <c r="H84" s="5">
        <v>3982</v>
      </c>
      <c r="I84" s="49">
        <v>0</v>
      </c>
      <c r="J84" s="79">
        <v>0</v>
      </c>
      <c r="K84" s="79">
        <f t="shared" si="3"/>
        <v>0</v>
      </c>
    </row>
    <row r="85" spans="2:11" s="51" customFormat="1" x14ac:dyDescent="0.3">
      <c r="B85" s="9"/>
      <c r="C85" s="10"/>
      <c r="D85" s="52"/>
      <c r="E85" s="56">
        <v>4124</v>
      </c>
      <c r="F85" s="15" t="s">
        <v>105</v>
      </c>
      <c r="G85" s="5">
        <v>5994.68</v>
      </c>
      <c r="H85" s="5">
        <v>7000</v>
      </c>
      <c r="I85" s="49">
        <v>0</v>
      </c>
      <c r="J85" s="79">
        <f t="shared" si="2"/>
        <v>0</v>
      </c>
      <c r="K85" s="79">
        <f t="shared" si="3"/>
        <v>0</v>
      </c>
    </row>
    <row r="86" spans="2:11" s="51" customFormat="1" x14ac:dyDescent="0.3">
      <c r="B86" s="6"/>
      <c r="C86" s="6">
        <v>42</v>
      </c>
      <c r="D86" s="54"/>
      <c r="E86" s="54"/>
      <c r="F86" s="16" t="s">
        <v>109</v>
      </c>
      <c r="G86" s="50">
        <f xml:space="preserve"> +G87+G92</f>
        <v>24708.15</v>
      </c>
      <c r="H86" s="50">
        <f xml:space="preserve"> +H87+H92</f>
        <v>937063</v>
      </c>
      <c r="I86" s="48">
        <v>954</v>
      </c>
      <c r="J86" s="79">
        <f t="shared" si="2"/>
        <v>3.8610741799770518</v>
      </c>
      <c r="K86" s="79">
        <f t="shared" si="3"/>
        <v>0.10180745584875295</v>
      </c>
    </row>
    <row r="87" spans="2:11" x14ac:dyDescent="0.3">
      <c r="B87" s="11"/>
      <c r="C87" s="11"/>
      <c r="D87" s="8">
        <v>422</v>
      </c>
      <c r="E87" s="8"/>
      <c r="F87" s="7" t="s">
        <v>110</v>
      </c>
      <c r="G87" s="5">
        <f xml:space="preserve"> +G88+G89+G90+G91</f>
        <v>24708.15</v>
      </c>
      <c r="H87" s="5">
        <f xml:space="preserve"> +H88+H89+H90+H91</f>
        <v>33063</v>
      </c>
      <c r="I87" s="49">
        <f xml:space="preserve"> +I88+I89+I90+I91</f>
        <v>954.11</v>
      </c>
      <c r="J87" s="79">
        <f t="shared" si="2"/>
        <v>3.8615193772095444</v>
      </c>
      <c r="K87" s="79">
        <f t="shared" si="3"/>
        <v>2.885733297038986</v>
      </c>
    </row>
    <row r="88" spans="2:11" x14ac:dyDescent="0.3">
      <c r="B88" s="11"/>
      <c r="C88" s="11"/>
      <c r="D88" s="8"/>
      <c r="E88" s="8">
        <v>4221</v>
      </c>
      <c r="F88" s="7" t="s">
        <v>106</v>
      </c>
      <c r="G88" s="5">
        <v>6891.25</v>
      </c>
      <c r="H88" s="5">
        <v>11927</v>
      </c>
      <c r="I88" s="49">
        <v>465.44</v>
      </c>
      <c r="J88" s="79">
        <f t="shared" si="2"/>
        <v>6.7540721929983674</v>
      </c>
      <c r="K88" s="79">
        <f t="shared" si="3"/>
        <v>3.9024063050222186</v>
      </c>
    </row>
    <row r="89" spans="2:11" x14ac:dyDescent="0.3">
      <c r="B89" s="11"/>
      <c r="C89" s="11"/>
      <c r="D89" s="8"/>
      <c r="E89" s="8">
        <v>4222</v>
      </c>
      <c r="F89" s="7" t="s">
        <v>107</v>
      </c>
      <c r="G89" s="5">
        <v>23.9</v>
      </c>
      <c r="H89" s="5">
        <v>2991</v>
      </c>
      <c r="I89" s="49">
        <v>26.29</v>
      </c>
      <c r="J89" s="79">
        <f t="shared" si="2"/>
        <v>110.00000000000001</v>
      </c>
      <c r="K89" s="79">
        <f t="shared" si="3"/>
        <v>0.87897024406552982</v>
      </c>
    </row>
    <row r="90" spans="2:11" x14ac:dyDescent="0.3">
      <c r="B90" s="11"/>
      <c r="C90" s="11"/>
      <c r="D90" s="8"/>
      <c r="E90" s="8">
        <v>4223</v>
      </c>
      <c r="F90" s="7" t="s">
        <v>108</v>
      </c>
      <c r="G90" s="5">
        <v>6262</v>
      </c>
      <c r="H90" s="5">
        <v>6327</v>
      </c>
      <c r="I90" s="49">
        <v>0</v>
      </c>
      <c r="J90" s="79">
        <f t="shared" si="2"/>
        <v>0</v>
      </c>
      <c r="K90" s="79">
        <f t="shared" si="3"/>
        <v>0</v>
      </c>
    </row>
    <row r="91" spans="2:11" x14ac:dyDescent="0.3">
      <c r="B91" s="11"/>
      <c r="C91" s="11"/>
      <c r="D91" s="8"/>
      <c r="E91" s="8">
        <v>4227</v>
      </c>
      <c r="F91" s="7" t="s">
        <v>111</v>
      </c>
      <c r="G91" s="5">
        <v>11531</v>
      </c>
      <c r="H91" s="5">
        <v>11818</v>
      </c>
      <c r="I91" s="49">
        <v>462.38</v>
      </c>
      <c r="J91" s="79">
        <f t="shared" ref="J91" si="4" xml:space="preserve"> +I91/G91*100</f>
        <v>4.0098863932009365</v>
      </c>
      <c r="K91" s="79">
        <f t="shared" ref="K91:K93" si="5" xml:space="preserve"> +I91/H91*100</f>
        <v>3.9125063462514804</v>
      </c>
    </row>
    <row r="92" spans="2:11" x14ac:dyDescent="0.3">
      <c r="B92" s="11"/>
      <c r="C92" s="11"/>
      <c r="D92" s="8">
        <v>426</v>
      </c>
      <c r="E92" s="8"/>
      <c r="F92" s="7" t="s">
        <v>120</v>
      </c>
      <c r="G92" s="5">
        <v>0</v>
      </c>
      <c r="H92" s="5">
        <v>904000</v>
      </c>
      <c r="I92" s="49">
        <v>0</v>
      </c>
      <c r="J92" s="79">
        <v>0</v>
      </c>
      <c r="K92" s="79">
        <f t="shared" si="5"/>
        <v>0</v>
      </c>
    </row>
    <row r="93" spans="2:11" x14ac:dyDescent="0.3">
      <c r="B93" s="11"/>
      <c r="C93" s="11"/>
      <c r="D93" s="8"/>
      <c r="E93" s="8">
        <v>4262</v>
      </c>
      <c r="F93" s="7" t="s">
        <v>119</v>
      </c>
      <c r="G93" s="5">
        <v>0</v>
      </c>
      <c r="H93" s="5">
        <v>904000</v>
      </c>
      <c r="I93" s="49">
        <v>0</v>
      </c>
      <c r="J93" s="79">
        <v>0</v>
      </c>
      <c r="K93" s="79">
        <f t="shared" si="5"/>
        <v>0</v>
      </c>
    </row>
    <row r="94" spans="2:11" x14ac:dyDescent="0.3">
      <c r="I94"/>
    </row>
    <row r="95" spans="2:11" x14ac:dyDescent="0.3">
      <c r="I95"/>
    </row>
    <row r="96" spans="2:11" x14ac:dyDescent="0.3">
      <c r="I96"/>
    </row>
    <row r="97" spans="2:11" x14ac:dyDescent="0.3">
      <c r="I97"/>
    </row>
    <row r="98" spans="2:11" x14ac:dyDescent="0.3">
      <c r="I98"/>
    </row>
    <row r="99" spans="2:11" x14ac:dyDescent="0.3">
      <c r="I99"/>
    </row>
    <row r="102" spans="2:11" ht="15" customHeight="1" x14ac:dyDescent="0.3">
      <c r="B102" s="31"/>
      <c r="C102" s="31"/>
      <c r="D102" s="31"/>
      <c r="E102" s="31"/>
      <c r="F102" s="31"/>
      <c r="G102" s="31"/>
      <c r="H102" s="31"/>
      <c r="I102" s="46"/>
      <c r="J102" s="78"/>
      <c r="K102" s="78"/>
    </row>
    <row r="103" spans="2:11" x14ac:dyDescent="0.3">
      <c r="B103" s="31"/>
      <c r="C103" s="31"/>
      <c r="D103" s="31"/>
      <c r="E103" s="31"/>
      <c r="F103" s="31"/>
      <c r="G103" s="31"/>
      <c r="H103" s="31"/>
      <c r="I103" s="46"/>
      <c r="J103" s="78"/>
      <c r="K103" s="78"/>
    </row>
    <row r="104" spans="2:11" ht="4.5" customHeight="1" x14ac:dyDescent="0.3">
      <c r="B104" s="31"/>
      <c r="C104" s="31"/>
      <c r="D104" s="31"/>
      <c r="E104" s="31"/>
      <c r="F104" s="31"/>
      <c r="G104" s="31"/>
      <c r="H104" s="31"/>
      <c r="I104" s="46"/>
      <c r="J104" s="78"/>
      <c r="K104" s="78"/>
    </row>
  </sheetData>
  <mergeCells count="12">
    <mergeCell ref="B1:K1"/>
    <mergeCell ref="B2:K2"/>
    <mergeCell ref="B4:K4"/>
    <mergeCell ref="B6:K6"/>
    <mergeCell ref="B25:F25"/>
    <mergeCell ref="B9:F9"/>
    <mergeCell ref="B24:F24"/>
    <mergeCell ref="B8:F8"/>
    <mergeCell ref="B7:K7"/>
    <mergeCell ref="B5:K5"/>
    <mergeCell ref="B23:K23"/>
    <mergeCell ref="B3:K3"/>
  </mergeCells>
  <pageMargins left="0.70866141732283472" right="0.70866141732283472" top="0.74803149606299213" bottom="0.74803149606299213" header="0.31496062992125984" footer="0.31496062992125984"/>
  <pageSetup paperSize="9" scale="4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J27"/>
  <sheetViews>
    <sheetView workbookViewId="0">
      <selection activeCell="I11" sqref="I11"/>
    </sheetView>
  </sheetViews>
  <sheetFormatPr defaultRowHeight="14.4" x14ac:dyDescent="0.3"/>
  <cols>
    <col min="2" max="2" width="37.6640625" customWidth="1"/>
    <col min="3" max="4" width="25.33203125" customWidth="1"/>
    <col min="5" max="5" width="26.88671875" style="47" customWidth="1"/>
    <col min="6" max="7" width="15.6640625" customWidth="1"/>
  </cols>
  <sheetData>
    <row r="1" spans="2:7" ht="17.399999999999999" x14ac:dyDescent="0.3">
      <c r="B1" s="3"/>
      <c r="C1" s="3"/>
      <c r="D1" s="3"/>
      <c r="E1" s="90"/>
      <c r="F1" s="4"/>
      <c r="G1" s="4"/>
    </row>
    <row r="2" spans="2:7" ht="15.75" customHeight="1" x14ac:dyDescent="0.3">
      <c r="B2" s="126" t="s">
        <v>29</v>
      </c>
      <c r="C2" s="126"/>
      <c r="D2" s="126"/>
      <c r="E2" s="126"/>
      <c r="F2" s="126"/>
      <c r="G2" s="126"/>
    </row>
    <row r="3" spans="2:7" ht="17.399999999999999" x14ac:dyDescent="0.3">
      <c r="B3" s="42"/>
      <c r="C3" s="42"/>
      <c r="D3" s="42"/>
      <c r="E3" s="91"/>
      <c r="F3" s="43"/>
      <c r="G3" s="43"/>
    </row>
    <row r="4" spans="2:7" ht="33.75" customHeight="1" x14ac:dyDescent="0.3">
      <c r="B4" s="34" t="s">
        <v>8</v>
      </c>
      <c r="C4" s="34" t="s">
        <v>50</v>
      </c>
      <c r="D4" s="34" t="s">
        <v>52</v>
      </c>
      <c r="E4" s="44" t="s">
        <v>124</v>
      </c>
      <c r="F4" s="34" t="s">
        <v>17</v>
      </c>
      <c r="G4" s="34" t="s">
        <v>34</v>
      </c>
    </row>
    <row r="5" spans="2:7" x14ac:dyDescent="0.3">
      <c r="B5" s="34">
        <v>1</v>
      </c>
      <c r="C5" s="36">
        <v>2</v>
      </c>
      <c r="D5" s="36">
        <v>3</v>
      </c>
      <c r="E5" s="45">
        <v>4</v>
      </c>
      <c r="F5" s="36" t="s">
        <v>121</v>
      </c>
      <c r="G5" s="36" t="s">
        <v>122</v>
      </c>
    </row>
    <row r="6" spans="2:7" x14ac:dyDescent="0.3">
      <c r="B6" s="6" t="s">
        <v>31</v>
      </c>
      <c r="C6" s="92">
        <f xml:space="preserve"> +C7+C10+C12</f>
        <v>2578422.4300000002</v>
      </c>
      <c r="D6" s="55">
        <f xml:space="preserve"> +D7+D10+D12</f>
        <v>11775663</v>
      </c>
      <c r="E6" s="55">
        <f xml:space="preserve"> +E7+E10+E12</f>
        <v>6234837.71</v>
      </c>
      <c r="F6" s="79">
        <f xml:space="preserve"> +E6/C6*100</f>
        <v>241.80823271848436</v>
      </c>
      <c r="G6" s="79">
        <f xml:space="preserve"> E6/D6*100</f>
        <v>52.946808260392643</v>
      </c>
    </row>
    <row r="7" spans="2:7" x14ac:dyDescent="0.3">
      <c r="B7" s="6" t="s">
        <v>14</v>
      </c>
      <c r="C7" s="5">
        <f xml:space="preserve"> +C8+C9</f>
        <v>1501630.4300000002</v>
      </c>
      <c r="D7" s="50">
        <f xml:space="preserve"> +D8+D9</f>
        <v>6779909</v>
      </c>
      <c r="E7" s="48">
        <f xml:space="preserve"> +E8+E9</f>
        <v>2227984.19</v>
      </c>
      <c r="F7" s="79">
        <f t="shared" ref="F7:F23" si="0" xml:space="preserve"> +E7/C7*100</f>
        <v>148.37100697273428</v>
      </c>
      <c r="G7" s="79">
        <f t="shared" ref="G7:G23" si="1" xml:space="preserve"> E7/D7*100</f>
        <v>32.861564808613217</v>
      </c>
    </row>
    <row r="8" spans="2:7" x14ac:dyDescent="0.3">
      <c r="B8" s="22" t="s">
        <v>15</v>
      </c>
      <c r="C8" s="5">
        <v>1335219.82</v>
      </c>
      <c r="D8" s="5">
        <v>5975932</v>
      </c>
      <c r="E8" s="49">
        <v>1561747</v>
      </c>
      <c r="F8" s="79">
        <f t="shared" si="0"/>
        <v>116.96553455894625</v>
      </c>
      <c r="G8" s="79">
        <f t="shared" si="1"/>
        <v>26.133948646001997</v>
      </c>
    </row>
    <row r="9" spans="2:7" x14ac:dyDescent="0.3">
      <c r="B9" s="23" t="s">
        <v>16</v>
      </c>
      <c r="C9" s="5">
        <v>166410.60999999999</v>
      </c>
      <c r="D9" s="5">
        <v>803977</v>
      </c>
      <c r="E9" s="49">
        <v>666237.18999999994</v>
      </c>
      <c r="F9" s="79">
        <f t="shared" si="0"/>
        <v>400.35739908651254</v>
      </c>
      <c r="G9" s="79">
        <f t="shared" si="1"/>
        <v>82.867692732503542</v>
      </c>
    </row>
    <row r="10" spans="2:7" x14ac:dyDescent="0.3">
      <c r="B10" s="6" t="s">
        <v>125</v>
      </c>
      <c r="C10" s="50">
        <v>133804</v>
      </c>
      <c r="D10" s="50">
        <v>330165</v>
      </c>
      <c r="E10" s="48">
        <v>152925.19</v>
      </c>
      <c r="F10" s="79">
        <f t="shared" si="0"/>
        <v>114.2904472213088</v>
      </c>
      <c r="G10" s="79">
        <f t="shared" si="1"/>
        <v>46.317807762785272</v>
      </c>
    </row>
    <row r="11" spans="2:7" x14ac:dyDescent="0.3">
      <c r="B11" s="24" t="s">
        <v>126</v>
      </c>
      <c r="C11" s="5">
        <v>133804</v>
      </c>
      <c r="D11" s="5">
        <v>330165</v>
      </c>
      <c r="E11" s="49">
        <v>152925.19</v>
      </c>
      <c r="F11" s="79">
        <f t="shared" si="0"/>
        <v>114.2904472213088</v>
      </c>
      <c r="G11" s="79">
        <f t="shared" si="1"/>
        <v>46.317807762785272</v>
      </c>
    </row>
    <row r="12" spans="2:7" x14ac:dyDescent="0.3">
      <c r="B12" s="6" t="s">
        <v>127</v>
      </c>
      <c r="C12" s="50">
        <v>942988</v>
      </c>
      <c r="D12" s="50">
        <v>4665589</v>
      </c>
      <c r="E12" s="48">
        <f xml:space="preserve"> +E13+E14</f>
        <v>3853928.33</v>
      </c>
      <c r="F12" s="79">
        <f t="shared" si="0"/>
        <v>408.69325272431888</v>
      </c>
      <c r="G12" s="79">
        <f t="shared" si="1"/>
        <v>82.603253951430361</v>
      </c>
    </row>
    <row r="13" spans="2:7" x14ac:dyDescent="0.3">
      <c r="B13" s="24" t="s">
        <v>128</v>
      </c>
      <c r="C13" s="5">
        <v>0</v>
      </c>
      <c r="D13" s="5">
        <v>109719</v>
      </c>
      <c r="E13" s="49">
        <v>12113.21</v>
      </c>
      <c r="F13" s="79">
        <v>0</v>
      </c>
      <c r="G13" s="79">
        <f t="shared" si="1"/>
        <v>11.040211813815292</v>
      </c>
    </row>
    <row r="14" spans="2:7" x14ac:dyDescent="0.3">
      <c r="B14" s="24" t="s">
        <v>129</v>
      </c>
      <c r="C14" s="5">
        <v>942988.24</v>
      </c>
      <c r="D14" s="5">
        <v>4555870</v>
      </c>
      <c r="E14" s="49">
        <v>3841815.12</v>
      </c>
      <c r="F14" s="79">
        <f t="shared" si="0"/>
        <v>407.40859292158297</v>
      </c>
      <c r="G14" s="79">
        <f t="shared" si="1"/>
        <v>84.326706424897992</v>
      </c>
    </row>
    <row r="15" spans="2:7" ht="15.75" customHeight="1" x14ac:dyDescent="0.3">
      <c r="B15" s="6" t="s">
        <v>32</v>
      </c>
      <c r="C15" s="50">
        <f xml:space="preserve"> +C16+C19+C21</f>
        <v>2561238.16</v>
      </c>
      <c r="D15" s="50">
        <f xml:space="preserve"> +D16+D19+D21</f>
        <v>11775663</v>
      </c>
      <c r="E15" s="48">
        <f xml:space="preserve"> +E16+E19+E21</f>
        <v>6135954.0099999998</v>
      </c>
      <c r="F15" s="79">
        <f t="shared" si="0"/>
        <v>239.56983406806648</v>
      </c>
      <c r="G15" s="79">
        <f t="shared" si="1"/>
        <v>52.107078896534318</v>
      </c>
    </row>
    <row r="16" spans="2:7" ht="15.75" customHeight="1" x14ac:dyDescent="0.3">
      <c r="B16" s="6" t="s">
        <v>14</v>
      </c>
      <c r="C16" s="50">
        <f xml:space="preserve"> +C17+C18</f>
        <v>1501630.4300000002</v>
      </c>
      <c r="D16" s="50">
        <f xml:space="preserve"> +D17+D18</f>
        <v>6779909</v>
      </c>
      <c r="E16" s="48">
        <f xml:space="preserve"> +E17+E18</f>
        <v>2227983.7199999997</v>
      </c>
      <c r="F16" s="79">
        <f t="shared" si="0"/>
        <v>148.37097567342181</v>
      </c>
      <c r="G16" s="79">
        <f t="shared" si="1"/>
        <v>32.861557876366774</v>
      </c>
    </row>
    <row r="17" spans="2:10" x14ac:dyDescent="0.3">
      <c r="B17" s="22" t="s">
        <v>15</v>
      </c>
      <c r="C17" s="5">
        <v>1335219.82</v>
      </c>
      <c r="D17" s="5">
        <v>5975932</v>
      </c>
      <c r="E17" s="49">
        <v>1561746.72</v>
      </c>
      <c r="F17" s="79">
        <f t="shared" si="0"/>
        <v>116.96551358861645</v>
      </c>
      <c r="G17" s="79">
        <f t="shared" si="1"/>
        <v>26.133943960540378</v>
      </c>
    </row>
    <row r="18" spans="2:10" x14ac:dyDescent="0.3">
      <c r="B18" s="23" t="s">
        <v>16</v>
      </c>
      <c r="C18" s="5">
        <v>166410.60999999999</v>
      </c>
      <c r="D18" s="5">
        <v>803977</v>
      </c>
      <c r="E18" s="49">
        <v>666237</v>
      </c>
      <c r="F18" s="79">
        <f t="shared" si="0"/>
        <v>400.35728491110041</v>
      </c>
      <c r="G18" s="79">
        <f t="shared" si="1"/>
        <v>82.867669099986699</v>
      </c>
    </row>
    <row r="19" spans="2:10" x14ac:dyDescent="0.3">
      <c r="B19" s="6" t="s">
        <v>125</v>
      </c>
      <c r="C19" s="50">
        <v>6907.29</v>
      </c>
      <c r="D19" s="50">
        <v>330165</v>
      </c>
      <c r="E19" s="48">
        <v>0</v>
      </c>
      <c r="F19" s="79">
        <f t="shared" si="0"/>
        <v>0</v>
      </c>
      <c r="G19" s="79">
        <f t="shared" si="1"/>
        <v>0</v>
      </c>
    </row>
    <row r="20" spans="2:10" x14ac:dyDescent="0.3">
      <c r="B20" s="24" t="s">
        <v>126</v>
      </c>
      <c r="C20" s="5">
        <v>6907.29</v>
      </c>
      <c r="D20" s="5">
        <v>330165</v>
      </c>
      <c r="E20" s="49">
        <v>0</v>
      </c>
      <c r="F20" s="79">
        <f t="shared" si="0"/>
        <v>0</v>
      </c>
      <c r="G20" s="79">
        <f t="shared" si="1"/>
        <v>0</v>
      </c>
    </row>
    <row r="21" spans="2:10" x14ac:dyDescent="0.3">
      <c r="B21" s="6" t="s">
        <v>127</v>
      </c>
      <c r="C21" s="50">
        <f xml:space="preserve"> +C22+C23</f>
        <v>1052700.44</v>
      </c>
      <c r="D21" s="50">
        <f xml:space="preserve"> +D22+D23</f>
        <v>4665589</v>
      </c>
      <c r="E21" s="48">
        <f xml:space="preserve"> +E22+E23</f>
        <v>3907970.29</v>
      </c>
      <c r="F21" s="79">
        <f t="shared" si="0"/>
        <v>371.23289223665569</v>
      </c>
      <c r="G21" s="79">
        <f t="shared" si="1"/>
        <v>83.761563438185405</v>
      </c>
    </row>
    <row r="22" spans="2:10" x14ac:dyDescent="0.3">
      <c r="B22" s="24" t="s">
        <v>128</v>
      </c>
      <c r="C22" s="5">
        <v>109712.2</v>
      </c>
      <c r="D22" s="5">
        <v>109719</v>
      </c>
      <c r="E22" s="49">
        <v>66155.17</v>
      </c>
      <c r="F22" s="79">
        <f t="shared" si="0"/>
        <v>60.298827295414725</v>
      </c>
      <c r="G22" s="79">
        <f t="shared" si="1"/>
        <v>60.295090184926948</v>
      </c>
    </row>
    <row r="23" spans="2:10" x14ac:dyDescent="0.3">
      <c r="B23" s="24" t="s">
        <v>129</v>
      </c>
      <c r="C23" s="5">
        <v>942988.24</v>
      </c>
      <c r="D23" s="5">
        <v>4555870</v>
      </c>
      <c r="E23" s="49">
        <v>3841815.12</v>
      </c>
      <c r="F23" s="79">
        <f t="shared" si="0"/>
        <v>407.40859292158297</v>
      </c>
      <c r="G23" s="79">
        <f t="shared" si="1"/>
        <v>84.326706424897992</v>
      </c>
    </row>
    <row r="25" spans="2:10" ht="15" customHeight="1" x14ac:dyDescent="0.3">
      <c r="B25" s="31"/>
      <c r="C25" s="31"/>
      <c r="D25" s="31"/>
      <c r="E25" s="46"/>
      <c r="F25" s="31"/>
      <c r="G25" s="31"/>
      <c r="H25" s="31"/>
      <c r="I25" s="31"/>
      <c r="J25" s="31"/>
    </row>
    <row r="26" spans="2:10" x14ac:dyDescent="0.3">
      <c r="B26" s="31"/>
      <c r="C26" s="31"/>
      <c r="D26" s="31"/>
      <c r="E26" s="46"/>
      <c r="F26" s="31"/>
      <c r="G26" s="31"/>
      <c r="H26" s="31"/>
      <c r="I26" s="31"/>
      <c r="J26" s="31"/>
    </row>
    <row r="27" spans="2:10" x14ac:dyDescent="0.3">
      <c r="B27" s="31"/>
      <c r="C27" s="31"/>
      <c r="D27" s="31"/>
      <c r="E27" s="46"/>
      <c r="F27" s="31"/>
      <c r="G27" s="31"/>
      <c r="H27" s="31"/>
      <c r="I27" s="31"/>
      <c r="J27" s="31"/>
    </row>
  </sheetData>
  <mergeCells count="1">
    <mergeCell ref="B2:G2"/>
  </mergeCells>
  <pageMargins left="0.7" right="0.7" top="0.75" bottom="0.75" header="0.3" footer="0.3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16"/>
  <sheetViews>
    <sheetView workbookViewId="0">
      <selection activeCell="G21" sqref="G21"/>
    </sheetView>
  </sheetViews>
  <sheetFormatPr defaultRowHeight="14.4" x14ac:dyDescent="0.3"/>
  <cols>
    <col min="2" max="2" width="37.6640625" customWidth="1"/>
    <col min="3" max="3" width="25.33203125" customWidth="1"/>
    <col min="4" max="4" width="36.33203125" customWidth="1"/>
    <col min="5" max="5" width="25.33203125" customWidth="1"/>
    <col min="6" max="7" width="15.6640625" customWidth="1"/>
  </cols>
  <sheetData>
    <row r="1" spans="2:7" ht="17.399999999999999" x14ac:dyDescent="0.3">
      <c r="B1" s="13"/>
      <c r="C1" s="13"/>
      <c r="D1" s="13"/>
      <c r="E1" s="4"/>
      <c r="F1" s="4"/>
      <c r="G1" s="4"/>
    </row>
    <row r="2" spans="2:7" ht="15.75" customHeight="1" x14ac:dyDescent="0.3">
      <c r="B2" s="126" t="s">
        <v>30</v>
      </c>
      <c r="C2" s="126"/>
      <c r="D2" s="126"/>
      <c r="E2" s="126"/>
      <c r="F2" s="126"/>
      <c r="G2" s="126"/>
    </row>
    <row r="3" spans="2:7" ht="17.399999999999999" x14ac:dyDescent="0.3">
      <c r="B3" s="42"/>
      <c r="C3" s="42"/>
      <c r="D3" s="42"/>
      <c r="E3" s="43"/>
      <c r="F3" s="43"/>
      <c r="G3" s="43"/>
    </row>
    <row r="4" spans="2:7" ht="26.4" x14ac:dyDescent="0.3">
      <c r="B4" s="34" t="s">
        <v>8</v>
      </c>
      <c r="C4" s="34" t="s">
        <v>130</v>
      </c>
      <c r="D4" s="34" t="s">
        <v>52</v>
      </c>
      <c r="E4" s="34" t="s">
        <v>131</v>
      </c>
      <c r="F4" s="34" t="s">
        <v>17</v>
      </c>
      <c r="G4" s="34" t="s">
        <v>34</v>
      </c>
    </row>
    <row r="5" spans="2:7" x14ac:dyDescent="0.3">
      <c r="B5" s="36">
        <v>1</v>
      </c>
      <c r="C5" s="36">
        <v>2</v>
      </c>
      <c r="D5" s="36">
        <v>3</v>
      </c>
      <c r="E5" s="36">
        <v>4</v>
      </c>
      <c r="F5" s="36" t="s">
        <v>121</v>
      </c>
      <c r="G5" s="36" t="s">
        <v>122</v>
      </c>
    </row>
    <row r="6" spans="2:7" ht="15.75" customHeight="1" x14ac:dyDescent="0.3">
      <c r="B6" s="6" t="s">
        <v>32</v>
      </c>
      <c r="C6" s="50">
        <v>2561238.16</v>
      </c>
      <c r="D6" s="50">
        <v>11775663</v>
      </c>
      <c r="E6" s="94">
        <v>6135954</v>
      </c>
      <c r="F6" s="76">
        <f xml:space="preserve"> +E6/C6*100</f>
        <v>239.56983367763036</v>
      </c>
      <c r="G6" s="76">
        <f xml:space="preserve"> +E6/D6*100</f>
        <v>52.107078811613405</v>
      </c>
    </row>
    <row r="7" spans="2:7" ht="15.75" customHeight="1" x14ac:dyDescent="0.3">
      <c r="B7" s="6" t="s">
        <v>132</v>
      </c>
      <c r="C7" s="50">
        <v>2561238.16</v>
      </c>
      <c r="D7" s="50">
        <v>11775663</v>
      </c>
      <c r="E7" s="93">
        <v>6135954</v>
      </c>
      <c r="F7" s="76">
        <f t="shared" ref="F7:F8" si="0" xml:space="preserve"> +E7/C7*100</f>
        <v>239.56983367763036</v>
      </c>
      <c r="G7" s="76">
        <f t="shared" ref="G7:G8" si="1" xml:space="preserve"> +E7/D7*100</f>
        <v>52.107078811613405</v>
      </c>
    </row>
    <row r="8" spans="2:7" x14ac:dyDescent="0.3">
      <c r="B8" s="12" t="s">
        <v>133</v>
      </c>
      <c r="C8" s="5">
        <v>2561238.16</v>
      </c>
      <c r="D8" s="5">
        <v>11775663</v>
      </c>
      <c r="E8" s="93">
        <v>6135954</v>
      </c>
      <c r="F8" s="76">
        <f t="shared" si="0"/>
        <v>239.56983367763036</v>
      </c>
      <c r="G8" s="76">
        <f t="shared" si="1"/>
        <v>52.107078811613405</v>
      </c>
    </row>
    <row r="12" spans="2:7" x14ac:dyDescent="0.3">
      <c r="D12" s="47"/>
    </row>
    <row r="14" spans="2:7" x14ac:dyDescent="0.3">
      <c r="B14" s="31"/>
      <c r="C14" s="31"/>
      <c r="D14" s="31"/>
      <c r="E14" s="31"/>
      <c r="F14" s="31"/>
      <c r="G14" s="31"/>
    </row>
    <row r="15" spans="2:7" x14ac:dyDescent="0.3">
      <c r="B15" s="31"/>
      <c r="C15" s="31"/>
      <c r="D15" s="31"/>
      <c r="E15" s="31"/>
      <c r="F15" s="31"/>
      <c r="G15" s="31"/>
    </row>
    <row r="16" spans="2:7" x14ac:dyDescent="0.3">
      <c r="B16" s="31"/>
      <c r="C16" s="31"/>
      <c r="D16" s="31"/>
      <c r="E16" s="31"/>
      <c r="F16" s="31"/>
      <c r="G16" s="31"/>
    </row>
  </sheetData>
  <mergeCells count="1">
    <mergeCell ref="B2:G2"/>
  </mergeCells>
  <pageMargins left="0.7" right="0.7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H258"/>
  <sheetViews>
    <sheetView topLeftCell="A181" workbookViewId="0">
      <selection activeCell="G122" sqref="G122"/>
    </sheetView>
  </sheetViews>
  <sheetFormatPr defaultRowHeight="14.4" x14ac:dyDescent="0.3"/>
  <cols>
    <col min="2" max="2" width="22.6640625" customWidth="1"/>
    <col min="3" max="3" width="46.5546875" customWidth="1"/>
    <col min="4" max="4" width="24.33203125" customWidth="1"/>
    <col min="5" max="5" width="24.33203125" style="47" customWidth="1"/>
    <col min="6" max="6" width="15.6640625" customWidth="1"/>
    <col min="7" max="7" width="24.33203125" customWidth="1"/>
    <col min="8" max="8" width="10.109375" bestFit="1" customWidth="1"/>
  </cols>
  <sheetData>
    <row r="1" spans="2:7" ht="17.399999999999999" x14ac:dyDescent="0.3">
      <c r="B1" s="96"/>
      <c r="C1" s="96"/>
      <c r="D1" s="96"/>
      <c r="E1" s="108"/>
      <c r="F1" s="97"/>
      <c r="G1" s="97"/>
    </row>
    <row r="2" spans="2:7" ht="18" customHeight="1" x14ac:dyDescent="0.3">
      <c r="B2" s="160" t="s">
        <v>9</v>
      </c>
      <c r="C2" s="160"/>
      <c r="D2" s="160"/>
      <c r="E2" s="160"/>
      <c r="F2" s="160"/>
      <c r="G2" s="26"/>
    </row>
    <row r="3" spans="2:7" ht="17.399999999999999" x14ac:dyDescent="0.3">
      <c r="B3" s="96"/>
      <c r="C3" s="96"/>
      <c r="D3" s="96"/>
      <c r="E3" s="108"/>
      <c r="F3" s="97"/>
      <c r="G3" s="97"/>
    </row>
    <row r="4" spans="2:7" ht="15.6" x14ac:dyDescent="0.3">
      <c r="B4" s="161" t="s">
        <v>38</v>
      </c>
      <c r="C4" s="161"/>
      <c r="D4" s="161"/>
      <c r="E4" s="161"/>
      <c r="F4" s="161"/>
    </row>
    <row r="5" spans="2:7" ht="17.399999999999999" x14ac:dyDescent="0.3">
      <c r="B5" s="96"/>
      <c r="C5" s="96"/>
      <c r="D5" s="96"/>
      <c r="E5" s="108"/>
      <c r="F5" s="97"/>
    </row>
    <row r="6" spans="2:7" ht="26.4" x14ac:dyDescent="0.3">
      <c r="B6" s="162" t="s">
        <v>8</v>
      </c>
      <c r="C6" s="163"/>
      <c r="D6" s="98" t="s">
        <v>52</v>
      </c>
      <c r="E6" s="109" t="s">
        <v>173</v>
      </c>
      <c r="F6" s="98" t="s">
        <v>34</v>
      </c>
    </row>
    <row r="7" spans="2:7" s="37" customFormat="1" ht="10.199999999999999" x14ac:dyDescent="0.2">
      <c r="B7" s="164">
        <v>1</v>
      </c>
      <c r="C7" s="165"/>
      <c r="D7" s="99">
        <v>2</v>
      </c>
      <c r="E7" s="110">
        <v>3</v>
      </c>
      <c r="F7" s="99" t="s">
        <v>140</v>
      </c>
    </row>
    <row r="8" spans="2:7" ht="26.4" x14ac:dyDescent="0.3">
      <c r="B8" s="100">
        <v>40883</v>
      </c>
      <c r="C8" s="101" t="s">
        <v>134</v>
      </c>
      <c r="D8" s="111"/>
      <c r="E8" s="50"/>
      <c r="F8" s="5"/>
    </row>
    <row r="9" spans="2:7" ht="13.95" customHeight="1" x14ac:dyDescent="0.3">
      <c r="B9" s="112" t="s">
        <v>159</v>
      </c>
      <c r="C9" s="102"/>
      <c r="D9" s="111">
        <f xml:space="preserve"> +D10+D11+D12+D13+D14</f>
        <v>11775663</v>
      </c>
      <c r="E9" s="50">
        <f xml:space="preserve"> +E10+E11+E12+E13+E14</f>
        <v>6135954.2000000002</v>
      </c>
      <c r="F9" s="121">
        <f xml:space="preserve"> +E9/D9*100</f>
        <v>52.107080510031579</v>
      </c>
    </row>
    <row r="10" spans="2:7" x14ac:dyDescent="0.3">
      <c r="B10" s="103">
        <v>11</v>
      </c>
      <c r="C10" s="39" t="s">
        <v>135</v>
      </c>
      <c r="D10" s="38">
        <v>5975932</v>
      </c>
      <c r="E10" s="38">
        <v>1561746.72</v>
      </c>
      <c r="F10" s="121">
        <f t="shared" ref="F10:F63" si="0" xml:space="preserve"> +E10/D10*100</f>
        <v>26.133943960540378</v>
      </c>
    </row>
    <row r="11" spans="2:7" x14ac:dyDescent="0.3">
      <c r="B11" s="103">
        <v>12</v>
      </c>
      <c r="C11" s="39" t="s">
        <v>136</v>
      </c>
      <c r="D11" s="38">
        <v>803977</v>
      </c>
      <c r="E11" s="38">
        <v>666237.18999999994</v>
      </c>
      <c r="F11" s="121">
        <f t="shared" si="0"/>
        <v>82.867692732503542</v>
      </c>
    </row>
    <row r="12" spans="2:7" x14ac:dyDescent="0.3">
      <c r="B12" s="103">
        <v>43</v>
      </c>
      <c r="C12" s="39" t="s">
        <v>137</v>
      </c>
      <c r="D12" s="38">
        <v>330165</v>
      </c>
      <c r="E12" s="38">
        <v>0</v>
      </c>
      <c r="F12" s="121">
        <f t="shared" si="0"/>
        <v>0</v>
      </c>
    </row>
    <row r="13" spans="2:7" x14ac:dyDescent="0.3">
      <c r="B13" s="103">
        <v>51</v>
      </c>
      <c r="C13" s="39" t="s">
        <v>138</v>
      </c>
      <c r="D13" s="38">
        <v>109719</v>
      </c>
      <c r="E13" s="38">
        <v>66155.17</v>
      </c>
      <c r="F13" s="121">
        <f t="shared" si="0"/>
        <v>60.295090184926948</v>
      </c>
    </row>
    <row r="14" spans="2:7" x14ac:dyDescent="0.3">
      <c r="B14" s="103">
        <v>561</v>
      </c>
      <c r="C14" s="39" t="s">
        <v>139</v>
      </c>
      <c r="D14" s="38">
        <v>4555870</v>
      </c>
      <c r="E14" s="38">
        <v>3841815.12</v>
      </c>
      <c r="F14" s="121">
        <f t="shared" si="0"/>
        <v>84.326706424897992</v>
      </c>
      <c r="G14" s="77"/>
    </row>
    <row r="15" spans="2:7" ht="13.95" customHeight="1" x14ac:dyDescent="0.3">
      <c r="B15" s="112" t="s">
        <v>180</v>
      </c>
      <c r="C15" s="102"/>
      <c r="D15" s="111">
        <f xml:space="preserve"> +D17+D59+D75+D120+D133+D148</f>
        <v>11775663</v>
      </c>
      <c r="E15" s="111">
        <f xml:space="preserve"> +E17+E59+E75+E120+E133+E148</f>
        <v>6135954.2000000002</v>
      </c>
      <c r="F15" s="121">
        <f t="shared" si="0"/>
        <v>52.107080510031579</v>
      </c>
    </row>
    <row r="16" spans="2:7" ht="13.95" customHeight="1" x14ac:dyDescent="0.3">
      <c r="B16" s="100" t="s">
        <v>170</v>
      </c>
      <c r="C16" s="95" t="s">
        <v>171</v>
      </c>
      <c r="D16" s="38"/>
      <c r="E16" s="38"/>
      <c r="F16" s="121"/>
    </row>
    <row r="17" spans="2:6" s="51" customFormat="1" ht="13.2" customHeight="1" x14ac:dyDescent="0.3">
      <c r="B17" s="104" t="s">
        <v>141</v>
      </c>
      <c r="C17" s="105" t="s">
        <v>172</v>
      </c>
      <c r="D17" s="111">
        <f xml:space="preserve"> SUM(D19:D58)</f>
        <v>2339221</v>
      </c>
      <c r="E17" s="111">
        <f xml:space="preserve"> SUM(E19:E58)</f>
        <v>1217147.0899999996</v>
      </c>
      <c r="F17" s="121">
        <f t="shared" si="0"/>
        <v>52.032154721593194</v>
      </c>
    </row>
    <row r="18" spans="2:6" s="51" customFormat="1" ht="13.2" customHeight="1" x14ac:dyDescent="0.3">
      <c r="B18" s="104"/>
      <c r="C18" s="105">
        <v>11</v>
      </c>
      <c r="D18" s="111">
        <v>2339221</v>
      </c>
      <c r="E18" s="111">
        <v>1217147</v>
      </c>
      <c r="F18" s="121">
        <f t="shared" si="0"/>
        <v>52.032150874158532</v>
      </c>
    </row>
    <row r="19" spans="2:6" x14ac:dyDescent="0.3">
      <c r="B19" s="103" t="s">
        <v>142</v>
      </c>
      <c r="C19" s="106" t="s">
        <v>25</v>
      </c>
      <c r="D19" s="38">
        <v>1301842</v>
      </c>
      <c r="E19" s="38">
        <v>735501.99</v>
      </c>
      <c r="F19" s="121">
        <f t="shared" si="0"/>
        <v>56.497024216456367</v>
      </c>
    </row>
    <row r="20" spans="2:6" x14ac:dyDescent="0.3">
      <c r="B20" s="103" t="s">
        <v>143</v>
      </c>
      <c r="C20" s="106" t="s">
        <v>56</v>
      </c>
      <c r="D20" s="38">
        <v>39817</v>
      </c>
      <c r="E20" s="38">
        <v>34999.72</v>
      </c>
      <c r="F20" s="121">
        <f t="shared" si="0"/>
        <v>87.901449129768693</v>
      </c>
    </row>
    <row r="21" spans="2:6" x14ac:dyDescent="0.3">
      <c r="B21" s="103" t="s">
        <v>144</v>
      </c>
      <c r="C21" s="106" t="s">
        <v>160</v>
      </c>
      <c r="D21" s="38">
        <v>195515</v>
      </c>
      <c r="E21" s="38">
        <v>114058.65</v>
      </c>
      <c r="F21" s="121">
        <f t="shared" si="0"/>
        <v>58.337544433930901</v>
      </c>
    </row>
    <row r="22" spans="2:6" x14ac:dyDescent="0.3">
      <c r="B22" s="103">
        <v>3133</v>
      </c>
      <c r="C22" s="106" t="s">
        <v>174</v>
      </c>
      <c r="D22" s="38">
        <v>0</v>
      </c>
      <c r="E22" s="38">
        <v>135.08000000000001</v>
      </c>
      <c r="F22" s="121">
        <v>0</v>
      </c>
    </row>
    <row r="23" spans="2:6" x14ac:dyDescent="0.3">
      <c r="B23" s="103">
        <v>3211</v>
      </c>
      <c r="C23" s="106" t="s">
        <v>27</v>
      </c>
      <c r="D23" s="38">
        <v>9000</v>
      </c>
      <c r="E23" s="38">
        <v>3500.73</v>
      </c>
      <c r="F23" s="121">
        <f t="shared" si="0"/>
        <v>38.896999999999998</v>
      </c>
    </row>
    <row r="24" spans="2:6" x14ac:dyDescent="0.3">
      <c r="B24" s="103" t="s">
        <v>145</v>
      </c>
      <c r="C24" s="106" t="s">
        <v>59</v>
      </c>
      <c r="D24" s="38">
        <v>35000</v>
      </c>
      <c r="E24" s="38">
        <v>21851.68</v>
      </c>
      <c r="F24" s="121">
        <f t="shared" si="0"/>
        <v>62.433371428571427</v>
      </c>
    </row>
    <row r="25" spans="2:6" x14ac:dyDescent="0.3">
      <c r="B25" s="103" t="s">
        <v>146</v>
      </c>
      <c r="C25" s="106" t="s">
        <v>60</v>
      </c>
      <c r="D25" s="38">
        <v>5644</v>
      </c>
      <c r="E25" s="38">
        <v>483.75</v>
      </c>
      <c r="F25" s="121">
        <f t="shared" si="0"/>
        <v>8.5710489014883073</v>
      </c>
    </row>
    <row r="26" spans="2:6" x14ac:dyDescent="0.3">
      <c r="B26" s="103">
        <v>3214</v>
      </c>
      <c r="C26" s="106" t="s">
        <v>112</v>
      </c>
      <c r="D26" s="38">
        <v>133</v>
      </c>
      <c r="E26" s="38">
        <v>0</v>
      </c>
      <c r="F26" s="121">
        <f t="shared" si="0"/>
        <v>0</v>
      </c>
    </row>
    <row r="27" spans="2:6" x14ac:dyDescent="0.3">
      <c r="B27" s="103" t="s">
        <v>147</v>
      </c>
      <c r="C27" s="106" t="s">
        <v>61</v>
      </c>
      <c r="D27" s="38">
        <v>24563</v>
      </c>
      <c r="E27" s="38">
        <v>11991.11</v>
      </c>
      <c r="F27" s="121">
        <f t="shared" si="0"/>
        <v>48.817774701787243</v>
      </c>
    </row>
    <row r="28" spans="2:6" x14ac:dyDescent="0.3">
      <c r="B28" s="103" t="s">
        <v>148</v>
      </c>
      <c r="C28" s="106" t="s">
        <v>62</v>
      </c>
      <c r="D28" s="38">
        <v>38474</v>
      </c>
      <c r="E28" s="38">
        <v>22786.79</v>
      </c>
      <c r="F28" s="121">
        <f t="shared" si="0"/>
        <v>59.226464625461347</v>
      </c>
    </row>
    <row r="29" spans="2:6" x14ac:dyDescent="0.3">
      <c r="B29" s="103">
        <v>3224</v>
      </c>
      <c r="C29" s="106" t="s">
        <v>161</v>
      </c>
      <c r="D29" s="38">
        <v>1991</v>
      </c>
      <c r="E29" s="38">
        <v>865.84</v>
      </c>
      <c r="F29" s="121">
        <f t="shared" si="0"/>
        <v>43.487694625816175</v>
      </c>
    </row>
    <row r="30" spans="2:6" x14ac:dyDescent="0.3">
      <c r="B30" s="103" t="s">
        <v>149</v>
      </c>
      <c r="C30" s="106" t="s">
        <v>64</v>
      </c>
      <c r="D30" s="38">
        <v>2154</v>
      </c>
      <c r="E30" s="38">
        <v>735.7</v>
      </c>
      <c r="F30" s="121">
        <f t="shared" si="0"/>
        <v>34.155060352831946</v>
      </c>
    </row>
    <row r="31" spans="2:6" x14ac:dyDescent="0.3">
      <c r="B31" s="103" t="s">
        <v>162</v>
      </c>
      <c r="C31" s="106" t="s">
        <v>163</v>
      </c>
      <c r="D31" s="38">
        <v>199</v>
      </c>
      <c r="E31" s="38">
        <v>0</v>
      </c>
      <c r="F31" s="121">
        <f t="shared" si="0"/>
        <v>0</v>
      </c>
    </row>
    <row r="32" spans="2:6" x14ac:dyDescent="0.3">
      <c r="B32" s="103" t="s">
        <v>150</v>
      </c>
      <c r="C32" s="106" t="s">
        <v>66</v>
      </c>
      <c r="D32" s="38">
        <v>15000</v>
      </c>
      <c r="E32" s="38">
        <v>6299.24</v>
      </c>
      <c r="F32" s="121">
        <f t="shared" si="0"/>
        <v>41.994933333333336</v>
      </c>
    </row>
    <row r="33" spans="2:6" x14ac:dyDescent="0.3">
      <c r="B33" s="103" t="s">
        <v>151</v>
      </c>
      <c r="C33" s="106" t="s">
        <v>67</v>
      </c>
      <c r="D33" s="38">
        <v>99542</v>
      </c>
      <c r="E33" s="38">
        <v>57314.6</v>
      </c>
      <c r="F33" s="121">
        <f t="shared" si="0"/>
        <v>57.578308653633634</v>
      </c>
    </row>
    <row r="34" spans="2:6" x14ac:dyDescent="0.3">
      <c r="B34" s="103">
        <v>3233</v>
      </c>
      <c r="C34" s="106" t="s">
        <v>68</v>
      </c>
      <c r="D34" s="38">
        <v>1746</v>
      </c>
      <c r="E34" s="38">
        <v>648.95000000000005</v>
      </c>
      <c r="F34" s="121">
        <f t="shared" si="0"/>
        <v>37.167812142038947</v>
      </c>
    </row>
    <row r="35" spans="2:6" x14ac:dyDescent="0.3">
      <c r="B35" s="103" t="s">
        <v>152</v>
      </c>
      <c r="C35" s="106" t="s">
        <v>69</v>
      </c>
      <c r="D35" s="38">
        <v>12927</v>
      </c>
      <c r="E35" s="38">
        <v>10671.77</v>
      </c>
      <c r="F35" s="121">
        <f t="shared" si="0"/>
        <v>82.554111549470093</v>
      </c>
    </row>
    <row r="36" spans="2:6" x14ac:dyDescent="0.3">
      <c r="B36" s="103" t="s">
        <v>153</v>
      </c>
      <c r="C36" s="106" t="s">
        <v>70</v>
      </c>
      <c r="D36" s="38">
        <v>280036</v>
      </c>
      <c r="E36" s="38">
        <v>123949.79</v>
      </c>
      <c r="F36" s="121">
        <f t="shared" si="0"/>
        <v>44.262091302546814</v>
      </c>
    </row>
    <row r="37" spans="2:6" x14ac:dyDescent="0.3">
      <c r="B37" s="103" t="s">
        <v>164</v>
      </c>
      <c r="C37" s="106" t="s">
        <v>71</v>
      </c>
      <c r="D37" s="38">
        <v>4000</v>
      </c>
      <c r="E37" s="38">
        <v>103.65</v>
      </c>
      <c r="F37" s="121">
        <f t="shared" si="0"/>
        <v>2.5912500000000001</v>
      </c>
    </row>
    <row r="38" spans="2:6" x14ac:dyDescent="0.3">
      <c r="B38" s="103" t="s">
        <v>154</v>
      </c>
      <c r="C38" s="106" t="s">
        <v>72</v>
      </c>
      <c r="D38" s="38">
        <v>130821</v>
      </c>
      <c r="E38" s="38">
        <v>19547.12</v>
      </c>
      <c r="F38" s="121">
        <f t="shared" si="0"/>
        <v>14.941882419489225</v>
      </c>
    </row>
    <row r="39" spans="2:6" x14ac:dyDescent="0.3">
      <c r="B39" s="103">
        <v>3238</v>
      </c>
      <c r="C39" s="106" t="s">
        <v>73</v>
      </c>
      <c r="D39" s="38">
        <v>39817</v>
      </c>
      <c r="E39" s="38">
        <v>17527.849999999999</v>
      </c>
      <c r="F39" s="121">
        <f t="shared" si="0"/>
        <v>44.021021171861264</v>
      </c>
    </row>
    <row r="40" spans="2:6" x14ac:dyDescent="0.3">
      <c r="B40" s="103" t="s">
        <v>155</v>
      </c>
      <c r="C40" s="106" t="s">
        <v>74</v>
      </c>
      <c r="D40" s="38">
        <v>40563</v>
      </c>
      <c r="E40" s="38">
        <v>16810.45</v>
      </c>
      <c r="F40" s="121">
        <f t="shared" si="0"/>
        <v>41.442817345857065</v>
      </c>
    </row>
    <row r="41" spans="2:6" x14ac:dyDescent="0.3">
      <c r="B41" s="103">
        <v>3241</v>
      </c>
      <c r="C41" s="106" t="s">
        <v>75</v>
      </c>
      <c r="D41" s="38">
        <v>198</v>
      </c>
      <c r="E41" s="38">
        <v>0</v>
      </c>
      <c r="F41" s="121">
        <f t="shared" si="0"/>
        <v>0</v>
      </c>
    </row>
    <row r="42" spans="2:6" ht="26.4" x14ac:dyDescent="0.3">
      <c r="B42" s="103" t="s">
        <v>156</v>
      </c>
      <c r="C42" s="106" t="s">
        <v>157</v>
      </c>
      <c r="D42" s="38">
        <v>13000</v>
      </c>
      <c r="E42" s="38">
        <v>5430.72</v>
      </c>
      <c r="F42" s="121">
        <f t="shared" si="0"/>
        <v>41.77476923076923</v>
      </c>
    </row>
    <row r="43" spans="2:6" x14ac:dyDescent="0.3">
      <c r="B43" s="103" t="s">
        <v>165</v>
      </c>
      <c r="C43" s="106" t="s">
        <v>76</v>
      </c>
      <c r="D43" s="38">
        <v>2256</v>
      </c>
      <c r="E43" s="38">
        <v>0</v>
      </c>
      <c r="F43" s="121">
        <f t="shared" si="0"/>
        <v>0</v>
      </c>
    </row>
    <row r="44" spans="2:6" x14ac:dyDescent="0.3">
      <c r="B44" s="103">
        <v>3293</v>
      </c>
      <c r="C44" s="106" t="s">
        <v>77</v>
      </c>
      <c r="D44" s="38">
        <v>7963</v>
      </c>
      <c r="E44" s="38">
        <v>1953.98</v>
      </c>
      <c r="F44" s="121">
        <f t="shared" si="0"/>
        <v>24.538239357026246</v>
      </c>
    </row>
    <row r="45" spans="2:6" x14ac:dyDescent="0.3">
      <c r="B45" s="103">
        <v>3294</v>
      </c>
      <c r="C45" s="106" t="s">
        <v>166</v>
      </c>
      <c r="D45" s="38">
        <v>66</v>
      </c>
      <c r="E45" s="38">
        <v>0</v>
      </c>
      <c r="F45" s="121">
        <f t="shared" si="0"/>
        <v>0</v>
      </c>
    </row>
    <row r="46" spans="2:6" x14ac:dyDescent="0.3">
      <c r="B46" s="103" t="s">
        <v>158</v>
      </c>
      <c r="C46" s="106" t="s">
        <v>79</v>
      </c>
      <c r="D46" s="38">
        <v>3451</v>
      </c>
      <c r="E46" s="38">
        <v>2461.6799999999998</v>
      </c>
      <c r="F46" s="121">
        <f t="shared" si="0"/>
        <v>71.33236742973051</v>
      </c>
    </row>
    <row r="47" spans="2:6" x14ac:dyDescent="0.3">
      <c r="B47" s="103">
        <v>3296</v>
      </c>
      <c r="C47" s="106" t="s">
        <v>80</v>
      </c>
      <c r="D47" s="38">
        <v>3500</v>
      </c>
      <c r="E47" s="38">
        <v>5467.33</v>
      </c>
      <c r="F47" s="121">
        <f t="shared" si="0"/>
        <v>156.20942857142856</v>
      </c>
    </row>
    <row r="48" spans="2:6" x14ac:dyDescent="0.3">
      <c r="B48" s="103">
        <v>3299</v>
      </c>
      <c r="C48" s="106" t="s">
        <v>81</v>
      </c>
      <c r="D48" s="38">
        <v>1062</v>
      </c>
      <c r="E48" s="38">
        <v>641.14</v>
      </c>
      <c r="F48" s="121">
        <f t="shared" si="0"/>
        <v>60.37099811676083</v>
      </c>
    </row>
    <row r="49" spans="2:8" x14ac:dyDescent="0.3">
      <c r="B49" s="103">
        <v>3433</v>
      </c>
      <c r="C49" s="106" t="s">
        <v>167</v>
      </c>
      <c r="D49" s="38">
        <v>482</v>
      </c>
      <c r="E49" s="38">
        <v>453.67</v>
      </c>
      <c r="F49" s="121">
        <f t="shared" si="0"/>
        <v>94.122406639004154</v>
      </c>
    </row>
    <row r="50" spans="2:8" x14ac:dyDescent="0.3">
      <c r="B50" s="103" t="s">
        <v>168</v>
      </c>
      <c r="C50" s="106" t="s">
        <v>113</v>
      </c>
      <c r="D50" s="38">
        <v>482</v>
      </c>
      <c r="E50" s="38">
        <v>0</v>
      </c>
      <c r="F50" s="121">
        <f t="shared" si="0"/>
        <v>0</v>
      </c>
    </row>
    <row r="51" spans="2:8" x14ac:dyDescent="0.3">
      <c r="B51" s="103">
        <v>3835</v>
      </c>
      <c r="C51" s="106" t="s">
        <v>117</v>
      </c>
      <c r="D51" s="38">
        <v>1750</v>
      </c>
      <c r="E51" s="38">
        <v>0</v>
      </c>
      <c r="F51" s="121">
        <f t="shared" si="0"/>
        <v>0</v>
      </c>
    </row>
    <row r="52" spans="2:8" x14ac:dyDescent="0.3">
      <c r="B52" s="103">
        <v>4123</v>
      </c>
      <c r="C52" s="106" t="s">
        <v>118</v>
      </c>
      <c r="D52" s="38">
        <v>3982</v>
      </c>
      <c r="E52" s="38">
        <v>0</v>
      </c>
      <c r="F52" s="121">
        <f t="shared" si="0"/>
        <v>0</v>
      </c>
    </row>
    <row r="53" spans="2:8" x14ac:dyDescent="0.3">
      <c r="B53" s="103">
        <v>4124</v>
      </c>
      <c r="C53" s="106" t="s">
        <v>105</v>
      </c>
      <c r="D53" s="38">
        <v>1000</v>
      </c>
      <c r="E53" s="38">
        <v>0</v>
      </c>
      <c r="F53" s="121">
        <f t="shared" si="0"/>
        <v>0</v>
      </c>
    </row>
    <row r="54" spans="2:8" x14ac:dyDescent="0.3">
      <c r="B54" s="103">
        <v>4221</v>
      </c>
      <c r="C54" s="106" t="s">
        <v>106</v>
      </c>
      <c r="D54" s="38">
        <v>10927</v>
      </c>
      <c r="E54" s="38">
        <v>465.44</v>
      </c>
      <c r="F54" s="121">
        <f t="shared" si="0"/>
        <v>4.2595405875354624</v>
      </c>
    </row>
    <row r="55" spans="2:8" x14ac:dyDescent="0.3">
      <c r="B55" s="103">
        <v>4222</v>
      </c>
      <c r="C55" s="106" t="s">
        <v>107</v>
      </c>
      <c r="D55" s="38">
        <v>1991</v>
      </c>
      <c r="E55" s="38">
        <v>26.29</v>
      </c>
      <c r="F55" s="121">
        <f t="shared" si="0"/>
        <v>1.3204419889502761</v>
      </c>
    </row>
    <row r="56" spans="2:8" x14ac:dyDescent="0.3">
      <c r="B56" s="103">
        <v>4223</v>
      </c>
      <c r="C56" s="106" t="s">
        <v>108</v>
      </c>
      <c r="D56" s="38">
        <v>6327</v>
      </c>
      <c r="E56" s="38">
        <v>0</v>
      </c>
      <c r="F56" s="121">
        <f t="shared" si="0"/>
        <v>0</v>
      </c>
    </row>
    <row r="57" spans="2:8" x14ac:dyDescent="0.3">
      <c r="B57" s="103">
        <v>4227</v>
      </c>
      <c r="C57" s="106" t="s">
        <v>111</v>
      </c>
      <c r="D57" s="38">
        <v>0</v>
      </c>
      <c r="E57" s="38">
        <v>462.38</v>
      </c>
      <c r="F57" s="121">
        <v>0</v>
      </c>
    </row>
    <row r="58" spans="2:8" x14ac:dyDescent="0.3">
      <c r="B58" s="103">
        <v>4262</v>
      </c>
      <c r="C58" s="106" t="s">
        <v>119</v>
      </c>
      <c r="D58" s="38">
        <v>2000</v>
      </c>
      <c r="E58" s="38">
        <v>0</v>
      </c>
      <c r="F58" s="121">
        <f t="shared" si="0"/>
        <v>0</v>
      </c>
    </row>
    <row r="59" spans="2:8" s="51" customFormat="1" ht="12" customHeight="1" x14ac:dyDescent="0.3">
      <c r="B59" s="104" t="s">
        <v>175</v>
      </c>
      <c r="C59" s="105" t="s">
        <v>176</v>
      </c>
      <c r="D59" s="111">
        <f xml:space="preserve"> +D60+D73</f>
        <v>445036</v>
      </c>
      <c r="E59" s="111">
        <f xml:space="preserve"> +E60+E73</f>
        <v>250745.40000000002</v>
      </c>
      <c r="F59" s="122">
        <f xml:space="preserve"> +E59/D59*100</f>
        <v>56.342722835905413</v>
      </c>
      <c r="G59" s="107"/>
      <c r="H59" s="107"/>
    </row>
    <row r="60" spans="2:8" s="51" customFormat="1" ht="12" customHeight="1" x14ac:dyDescent="0.3">
      <c r="B60" s="104"/>
      <c r="C60" s="105">
        <v>11</v>
      </c>
      <c r="D60" s="38">
        <f xml:space="preserve"> SUM(D61:D72)</f>
        <v>335317</v>
      </c>
      <c r="E60" s="38">
        <f xml:space="preserve"> SUM(E61:E72)</f>
        <v>196555.83000000002</v>
      </c>
      <c r="F60" s="123">
        <f xml:space="preserve"> +E60/D60*100</f>
        <v>58.617913795005926</v>
      </c>
      <c r="G60" s="107"/>
      <c r="H60" s="107"/>
    </row>
    <row r="61" spans="2:8" x14ac:dyDescent="0.3">
      <c r="B61" s="103">
        <v>3211</v>
      </c>
      <c r="C61" s="106" t="s">
        <v>27</v>
      </c>
      <c r="D61" s="38">
        <v>30000</v>
      </c>
      <c r="E61" s="38">
        <v>7476.12</v>
      </c>
      <c r="F61" s="121">
        <f t="shared" si="0"/>
        <v>24.920400000000001</v>
      </c>
      <c r="G61" s="77"/>
    </row>
    <row r="62" spans="2:8" x14ac:dyDescent="0.3">
      <c r="B62" s="103">
        <v>3221</v>
      </c>
      <c r="C62" s="106" t="s">
        <v>61</v>
      </c>
      <c r="D62" s="38">
        <v>4000</v>
      </c>
      <c r="E62" s="38">
        <v>25</v>
      </c>
      <c r="F62" s="121">
        <f t="shared" si="0"/>
        <v>0.625</v>
      </c>
    </row>
    <row r="63" spans="2:8" x14ac:dyDescent="0.3">
      <c r="B63" s="103">
        <v>3231</v>
      </c>
      <c r="C63" s="106" t="s">
        <v>66</v>
      </c>
      <c r="D63" s="38">
        <v>6600</v>
      </c>
      <c r="E63" s="38">
        <v>2948.89</v>
      </c>
      <c r="F63" s="121">
        <f t="shared" si="0"/>
        <v>44.680151515151515</v>
      </c>
    </row>
    <row r="64" spans="2:8" x14ac:dyDescent="0.3">
      <c r="B64" s="103" t="s">
        <v>149</v>
      </c>
      <c r="C64" s="106" t="s">
        <v>64</v>
      </c>
      <c r="D64" s="38">
        <v>12000</v>
      </c>
      <c r="E64" s="38">
        <v>62.59</v>
      </c>
      <c r="F64" s="121">
        <f t="shared" ref="F64:F71" si="1" xml:space="preserve"> +E64/D64*100</f>
        <v>0.5215833333333334</v>
      </c>
    </row>
    <row r="65" spans="2:8" x14ac:dyDescent="0.3">
      <c r="B65" s="103">
        <v>3235</v>
      </c>
      <c r="C65" s="106" t="s">
        <v>70</v>
      </c>
      <c r="D65" s="38">
        <v>2000</v>
      </c>
      <c r="E65" s="38">
        <v>0</v>
      </c>
      <c r="F65" s="121">
        <f t="shared" si="1"/>
        <v>0</v>
      </c>
    </row>
    <row r="66" spans="2:8" x14ac:dyDescent="0.3">
      <c r="B66" s="103">
        <v>3237</v>
      </c>
      <c r="C66" s="106" t="s">
        <v>72</v>
      </c>
      <c r="D66" s="38">
        <v>120000</v>
      </c>
      <c r="E66" s="38">
        <v>48298.35</v>
      </c>
      <c r="F66" s="121">
        <f t="shared" si="1"/>
        <v>40.248624999999997</v>
      </c>
    </row>
    <row r="67" spans="2:8" x14ac:dyDescent="0.3">
      <c r="B67" s="103">
        <v>3238</v>
      </c>
      <c r="C67" s="106" t="s">
        <v>73</v>
      </c>
      <c r="D67" s="38">
        <v>654</v>
      </c>
      <c r="E67" s="38">
        <v>0</v>
      </c>
      <c r="F67" s="121">
        <f t="shared" si="1"/>
        <v>0</v>
      </c>
    </row>
    <row r="68" spans="2:8" x14ac:dyDescent="0.3">
      <c r="B68" s="103" t="s">
        <v>155</v>
      </c>
      <c r="C68" s="106" t="s">
        <v>74</v>
      </c>
      <c r="D68" s="38">
        <v>17254</v>
      </c>
      <c r="E68" s="38">
        <v>4773.1899999999996</v>
      </c>
      <c r="F68" s="121">
        <f t="shared" si="1"/>
        <v>27.664251767706038</v>
      </c>
    </row>
    <row r="69" spans="2:8" x14ac:dyDescent="0.3">
      <c r="B69" s="103">
        <v>3241</v>
      </c>
      <c r="C69" s="106" t="s">
        <v>169</v>
      </c>
      <c r="D69" s="38">
        <v>1000</v>
      </c>
      <c r="E69" s="38">
        <v>0</v>
      </c>
      <c r="F69" s="121">
        <f t="shared" si="1"/>
        <v>0</v>
      </c>
    </row>
    <row r="70" spans="2:8" s="51" customFormat="1" x14ac:dyDescent="0.3">
      <c r="B70" s="103">
        <v>3293</v>
      </c>
      <c r="C70" s="106" t="s">
        <v>77</v>
      </c>
      <c r="D70" s="38">
        <v>1000</v>
      </c>
      <c r="E70" s="38">
        <v>0</v>
      </c>
      <c r="F70" s="121">
        <f t="shared" si="1"/>
        <v>0</v>
      </c>
    </row>
    <row r="71" spans="2:8" s="51" customFormat="1" x14ac:dyDescent="0.3">
      <c r="B71" s="103">
        <v>3294</v>
      </c>
      <c r="C71" s="106" t="s">
        <v>78</v>
      </c>
      <c r="D71" s="38">
        <v>140809</v>
      </c>
      <c r="E71" s="38">
        <v>132971.69</v>
      </c>
      <c r="F71" s="121">
        <f t="shared" si="1"/>
        <v>94.434084469032513</v>
      </c>
    </row>
    <row r="72" spans="2:8" s="51" customFormat="1" x14ac:dyDescent="0.3">
      <c r="B72" s="103">
        <v>3661</v>
      </c>
      <c r="C72" s="106" t="s">
        <v>177</v>
      </c>
      <c r="D72" s="38">
        <v>0</v>
      </c>
      <c r="E72" s="38">
        <v>0</v>
      </c>
      <c r="F72" s="121">
        <v>0</v>
      </c>
    </row>
    <row r="73" spans="2:8" s="51" customFormat="1" x14ac:dyDescent="0.3">
      <c r="B73" s="103"/>
      <c r="C73" s="115">
        <v>51</v>
      </c>
      <c r="D73" s="38">
        <v>109719</v>
      </c>
      <c r="E73" s="38">
        <v>54189.57</v>
      </c>
      <c r="F73" s="121">
        <f>+E73/D73*100</f>
        <v>49.389412954912096</v>
      </c>
    </row>
    <row r="74" spans="2:8" s="51" customFormat="1" x14ac:dyDescent="0.3">
      <c r="B74" s="103">
        <v>3294</v>
      </c>
      <c r="C74" s="106" t="s">
        <v>78</v>
      </c>
      <c r="D74" s="38">
        <v>109719</v>
      </c>
      <c r="E74" s="38">
        <v>54189.57</v>
      </c>
      <c r="F74" s="121">
        <f t="shared" ref="F74" si="2" xml:space="preserve"> +E74/D74*100</f>
        <v>49.389412954912096</v>
      </c>
    </row>
    <row r="75" spans="2:8" s="51" customFormat="1" ht="13.2" customHeight="1" x14ac:dyDescent="0.3">
      <c r="B75" s="104" t="s">
        <v>178</v>
      </c>
      <c r="C75" s="105" t="s">
        <v>179</v>
      </c>
      <c r="D75" s="111">
        <f xml:space="preserve"> +D76+D100</f>
        <v>3535051</v>
      </c>
      <c r="E75" s="111">
        <f xml:space="preserve"> SUM(E77:E99)</f>
        <v>134809.65</v>
      </c>
      <c r="F75" s="121">
        <f>+E75/D75*100</f>
        <v>3.8135135815579466</v>
      </c>
    </row>
    <row r="76" spans="2:8" s="51" customFormat="1" ht="12" customHeight="1" x14ac:dyDescent="0.3">
      <c r="B76" s="104"/>
      <c r="C76" s="105">
        <v>11</v>
      </c>
      <c r="D76" s="38">
        <v>3204886</v>
      </c>
      <c r="E76" s="38">
        <v>134810</v>
      </c>
      <c r="F76" s="121">
        <f xml:space="preserve"> +E76/D76*100</f>
        <v>4.2063898684695804</v>
      </c>
      <c r="G76" s="107"/>
      <c r="H76" s="107"/>
    </row>
    <row r="77" spans="2:8" s="51" customFormat="1" x14ac:dyDescent="0.3">
      <c r="B77" s="103">
        <v>3211</v>
      </c>
      <c r="C77" s="106" t="s">
        <v>27</v>
      </c>
      <c r="D77" s="38">
        <v>5973</v>
      </c>
      <c r="E77" s="38">
        <v>1165</v>
      </c>
      <c r="F77" s="121">
        <f t="shared" ref="F77:F119" si="3" xml:space="preserve"> +E77/D77*100</f>
        <v>19.504436631508455</v>
      </c>
    </row>
    <row r="78" spans="2:8" s="51" customFormat="1" x14ac:dyDescent="0.3">
      <c r="B78" s="103" t="s">
        <v>146</v>
      </c>
      <c r="C78" s="106" t="s">
        <v>60</v>
      </c>
      <c r="D78" s="38">
        <v>100</v>
      </c>
      <c r="E78" s="38">
        <v>0</v>
      </c>
      <c r="F78" s="121">
        <f t="shared" si="3"/>
        <v>0</v>
      </c>
    </row>
    <row r="79" spans="2:8" s="51" customFormat="1" x14ac:dyDescent="0.3">
      <c r="B79" s="103">
        <v>3214</v>
      </c>
      <c r="C79" s="106" t="s">
        <v>112</v>
      </c>
      <c r="D79" s="38">
        <v>100</v>
      </c>
      <c r="E79" s="38">
        <v>0</v>
      </c>
      <c r="F79" s="121">
        <f t="shared" si="3"/>
        <v>0</v>
      </c>
    </row>
    <row r="80" spans="2:8" s="51" customFormat="1" x14ac:dyDescent="0.3">
      <c r="B80" s="103" t="s">
        <v>147</v>
      </c>
      <c r="C80" s="106" t="s">
        <v>61</v>
      </c>
      <c r="D80" s="38">
        <v>100000</v>
      </c>
      <c r="E80" s="38">
        <v>215.02</v>
      </c>
      <c r="F80" s="121">
        <f t="shared" si="3"/>
        <v>0.21502000000000002</v>
      </c>
    </row>
    <row r="81" spans="2:6" s="51" customFormat="1" x14ac:dyDescent="0.3">
      <c r="B81" s="103" t="s">
        <v>148</v>
      </c>
      <c r="C81" s="106" t="s">
        <v>62</v>
      </c>
      <c r="D81" s="38">
        <v>200</v>
      </c>
      <c r="E81" s="38">
        <v>0</v>
      </c>
      <c r="F81" s="121">
        <f t="shared" si="3"/>
        <v>0</v>
      </c>
    </row>
    <row r="82" spans="2:6" s="51" customFormat="1" x14ac:dyDescent="0.3">
      <c r="B82" s="103">
        <v>3224</v>
      </c>
      <c r="C82" s="106" t="s">
        <v>161</v>
      </c>
      <c r="D82" s="38">
        <v>100</v>
      </c>
      <c r="E82" s="38">
        <v>0</v>
      </c>
      <c r="F82" s="121">
        <f t="shared" si="3"/>
        <v>0</v>
      </c>
    </row>
    <row r="83" spans="2:6" x14ac:dyDescent="0.3">
      <c r="B83" s="103" t="s">
        <v>149</v>
      </c>
      <c r="C83" s="106" t="s">
        <v>64</v>
      </c>
      <c r="D83" s="38">
        <v>150</v>
      </c>
      <c r="E83" s="38">
        <v>0</v>
      </c>
      <c r="F83" s="121">
        <f t="shared" si="3"/>
        <v>0</v>
      </c>
    </row>
    <row r="84" spans="2:6" x14ac:dyDescent="0.3">
      <c r="B84" s="103" t="s">
        <v>150</v>
      </c>
      <c r="C84" s="106" t="s">
        <v>66</v>
      </c>
      <c r="D84" s="38">
        <v>10000</v>
      </c>
      <c r="E84" s="38">
        <v>1761.43</v>
      </c>
      <c r="F84" s="121">
        <f t="shared" si="3"/>
        <v>17.6143</v>
      </c>
    </row>
    <row r="85" spans="2:6" x14ac:dyDescent="0.3">
      <c r="B85" s="103" t="s">
        <v>151</v>
      </c>
      <c r="C85" s="106" t="s">
        <v>67</v>
      </c>
      <c r="D85" s="38">
        <v>4436</v>
      </c>
      <c r="E85" s="38">
        <v>0</v>
      </c>
      <c r="F85" s="121">
        <f t="shared" si="3"/>
        <v>0</v>
      </c>
    </row>
    <row r="86" spans="2:6" s="51" customFormat="1" ht="23.25" customHeight="1" x14ac:dyDescent="0.3">
      <c r="B86" s="103">
        <v>3233</v>
      </c>
      <c r="C86" s="106" t="s">
        <v>68</v>
      </c>
      <c r="D86" s="38">
        <v>50</v>
      </c>
      <c r="E86" s="38">
        <v>0</v>
      </c>
      <c r="F86" s="121">
        <f t="shared" si="3"/>
        <v>0</v>
      </c>
    </row>
    <row r="87" spans="2:6" x14ac:dyDescent="0.3">
      <c r="B87" s="103" t="s">
        <v>152</v>
      </c>
      <c r="C87" s="106" t="s">
        <v>69</v>
      </c>
      <c r="D87" s="38">
        <v>50</v>
      </c>
      <c r="E87" s="38">
        <v>0</v>
      </c>
      <c r="F87" s="121">
        <f t="shared" si="3"/>
        <v>0</v>
      </c>
    </row>
    <row r="88" spans="2:6" x14ac:dyDescent="0.3">
      <c r="B88" s="103" t="s">
        <v>153</v>
      </c>
      <c r="C88" s="106" t="s">
        <v>70</v>
      </c>
      <c r="D88" s="38">
        <v>300</v>
      </c>
      <c r="E88" s="38">
        <v>0</v>
      </c>
      <c r="F88" s="121">
        <f t="shared" si="3"/>
        <v>0</v>
      </c>
    </row>
    <row r="89" spans="2:6" x14ac:dyDescent="0.3">
      <c r="B89" s="103" t="s">
        <v>154</v>
      </c>
      <c r="C89" s="106" t="s">
        <v>72</v>
      </c>
      <c r="D89" s="38">
        <v>1260000</v>
      </c>
      <c r="E89" s="38">
        <v>78149.7</v>
      </c>
      <c r="F89" s="121">
        <f t="shared" si="3"/>
        <v>6.2023571428571431</v>
      </c>
    </row>
    <row r="90" spans="2:6" s="51" customFormat="1" ht="13.2" customHeight="1" x14ac:dyDescent="0.3">
      <c r="B90" s="103">
        <v>3238</v>
      </c>
      <c r="C90" s="106" t="s">
        <v>73</v>
      </c>
      <c r="D90" s="38">
        <v>120000</v>
      </c>
      <c r="E90" s="38">
        <v>24395.05</v>
      </c>
      <c r="F90" s="121">
        <f t="shared" si="3"/>
        <v>20.32920833333333</v>
      </c>
    </row>
    <row r="91" spans="2:6" s="51" customFormat="1" ht="13.2" customHeight="1" x14ac:dyDescent="0.3">
      <c r="B91" s="103" t="s">
        <v>155</v>
      </c>
      <c r="C91" s="106" t="s">
        <v>74</v>
      </c>
      <c r="D91" s="38">
        <v>1500000</v>
      </c>
      <c r="E91" s="38">
        <v>0</v>
      </c>
      <c r="F91" s="121">
        <f t="shared" si="3"/>
        <v>0</v>
      </c>
    </row>
    <row r="92" spans="2:6" s="51" customFormat="1" ht="13.2" customHeight="1" x14ac:dyDescent="0.3">
      <c r="B92" s="103">
        <v>3241</v>
      </c>
      <c r="C92" s="106" t="s">
        <v>75</v>
      </c>
      <c r="D92" s="38">
        <v>140000</v>
      </c>
      <c r="E92" s="38">
        <v>18037.13</v>
      </c>
      <c r="F92" s="121">
        <f t="shared" si="3"/>
        <v>12.883664285714286</v>
      </c>
    </row>
    <row r="93" spans="2:6" x14ac:dyDescent="0.3">
      <c r="B93" s="103" t="s">
        <v>165</v>
      </c>
      <c r="C93" s="106" t="s">
        <v>76</v>
      </c>
      <c r="D93" s="38">
        <v>100</v>
      </c>
      <c r="E93" s="38">
        <v>0</v>
      </c>
      <c r="F93" s="121">
        <f t="shared" si="3"/>
        <v>0</v>
      </c>
    </row>
    <row r="94" spans="2:6" x14ac:dyDescent="0.3">
      <c r="B94" s="103">
        <v>3293</v>
      </c>
      <c r="C94" s="106" t="s">
        <v>77</v>
      </c>
      <c r="D94" s="38">
        <v>1000</v>
      </c>
      <c r="E94" s="38">
        <v>0</v>
      </c>
      <c r="F94" s="121">
        <f t="shared" si="3"/>
        <v>0</v>
      </c>
    </row>
    <row r="95" spans="2:6" x14ac:dyDescent="0.3">
      <c r="B95" s="103">
        <v>3661</v>
      </c>
      <c r="C95" s="106" t="s">
        <v>177</v>
      </c>
      <c r="D95" s="38">
        <v>48709</v>
      </c>
      <c r="E95" s="38">
        <v>11086.32</v>
      </c>
      <c r="F95" s="121">
        <f t="shared" si="3"/>
        <v>22.760311236116529</v>
      </c>
    </row>
    <row r="96" spans="2:6" s="51" customFormat="1" x14ac:dyDescent="0.3">
      <c r="B96" s="103">
        <v>4221</v>
      </c>
      <c r="C96" s="106" t="s">
        <v>106</v>
      </c>
      <c r="D96" s="38">
        <v>1000</v>
      </c>
      <c r="E96" s="38">
        <v>0</v>
      </c>
      <c r="F96" s="121">
        <f t="shared" si="3"/>
        <v>0</v>
      </c>
    </row>
    <row r="97" spans="2:8" x14ac:dyDescent="0.3">
      <c r="B97" s="103">
        <v>4222</v>
      </c>
      <c r="C97" s="106" t="s">
        <v>107</v>
      </c>
      <c r="D97" s="38">
        <v>1000</v>
      </c>
      <c r="E97" s="38">
        <v>0</v>
      </c>
      <c r="F97" s="121">
        <f t="shared" si="3"/>
        <v>0</v>
      </c>
    </row>
    <row r="98" spans="2:8" s="51" customFormat="1" x14ac:dyDescent="0.3">
      <c r="B98" s="103">
        <v>4227</v>
      </c>
      <c r="C98" s="106" t="s">
        <v>111</v>
      </c>
      <c r="D98" s="38">
        <v>10618</v>
      </c>
      <c r="E98" s="38">
        <v>0</v>
      </c>
      <c r="F98" s="121">
        <f t="shared" si="3"/>
        <v>0</v>
      </c>
    </row>
    <row r="99" spans="2:8" x14ac:dyDescent="0.3">
      <c r="B99" s="103">
        <v>4262</v>
      </c>
      <c r="C99" s="106" t="s">
        <v>119</v>
      </c>
      <c r="D99" s="38">
        <v>1000</v>
      </c>
      <c r="E99" s="38">
        <v>0</v>
      </c>
      <c r="F99" s="121">
        <f t="shared" si="3"/>
        <v>0</v>
      </c>
    </row>
    <row r="100" spans="2:8" s="51" customFormat="1" ht="12" customHeight="1" x14ac:dyDescent="0.3">
      <c r="B100" s="104"/>
      <c r="C100" s="105">
        <v>43</v>
      </c>
      <c r="D100" s="38">
        <f xml:space="preserve"> SUM(D101:D119)</f>
        <v>330165</v>
      </c>
      <c r="E100" s="111">
        <v>0</v>
      </c>
      <c r="F100" s="124">
        <f t="shared" si="3"/>
        <v>0</v>
      </c>
      <c r="G100" s="107"/>
      <c r="H100" s="107"/>
    </row>
    <row r="101" spans="2:8" x14ac:dyDescent="0.3">
      <c r="B101" s="103">
        <v>3211</v>
      </c>
      <c r="C101" s="106" t="s">
        <v>27</v>
      </c>
      <c r="D101" s="38">
        <v>265</v>
      </c>
      <c r="E101" s="38">
        <v>0</v>
      </c>
      <c r="F101" s="121">
        <f t="shared" si="3"/>
        <v>0</v>
      </c>
    </row>
    <row r="102" spans="2:8" x14ac:dyDescent="0.3">
      <c r="B102" s="103" t="s">
        <v>146</v>
      </c>
      <c r="C102" s="106" t="s">
        <v>60</v>
      </c>
      <c r="D102" s="38">
        <v>133</v>
      </c>
      <c r="E102" s="38">
        <v>0</v>
      </c>
      <c r="F102" s="121">
        <f t="shared" si="3"/>
        <v>0</v>
      </c>
    </row>
    <row r="103" spans="2:8" x14ac:dyDescent="0.3">
      <c r="B103" s="103">
        <v>3214</v>
      </c>
      <c r="C103" s="106" t="s">
        <v>112</v>
      </c>
      <c r="D103" s="38">
        <v>265</v>
      </c>
      <c r="E103" s="38">
        <v>0</v>
      </c>
      <c r="F103" s="121">
        <f t="shared" si="3"/>
        <v>0</v>
      </c>
    </row>
    <row r="104" spans="2:8" s="51" customFormat="1" ht="13.2" customHeight="1" x14ac:dyDescent="0.3">
      <c r="B104" s="103" t="s">
        <v>147</v>
      </c>
      <c r="C104" s="106" t="s">
        <v>61</v>
      </c>
      <c r="D104" s="38">
        <v>2000</v>
      </c>
      <c r="E104" s="38">
        <v>0</v>
      </c>
      <c r="F104" s="121">
        <f t="shared" si="3"/>
        <v>0</v>
      </c>
    </row>
    <row r="105" spans="2:8" s="51" customFormat="1" x14ac:dyDescent="0.3">
      <c r="B105" s="103" t="s">
        <v>148</v>
      </c>
      <c r="C105" s="106" t="s">
        <v>62</v>
      </c>
      <c r="D105" s="38">
        <v>133</v>
      </c>
      <c r="E105" s="38">
        <v>0</v>
      </c>
      <c r="F105" s="121">
        <f t="shared" si="3"/>
        <v>0</v>
      </c>
    </row>
    <row r="106" spans="2:8" s="51" customFormat="1" x14ac:dyDescent="0.3">
      <c r="B106" s="103" t="s">
        <v>150</v>
      </c>
      <c r="C106" s="106" t="s">
        <v>66</v>
      </c>
      <c r="D106" s="38">
        <v>664</v>
      </c>
      <c r="E106" s="38">
        <v>0</v>
      </c>
      <c r="F106" s="121">
        <f t="shared" si="3"/>
        <v>0</v>
      </c>
    </row>
    <row r="107" spans="2:8" x14ac:dyDescent="0.3">
      <c r="B107" s="103" t="s">
        <v>151</v>
      </c>
      <c r="C107" s="106" t="s">
        <v>67</v>
      </c>
      <c r="D107" s="38">
        <v>133</v>
      </c>
      <c r="E107" s="38">
        <v>0</v>
      </c>
      <c r="F107" s="121">
        <f t="shared" si="3"/>
        <v>0</v>
      </c>
    </row>
    <row r="108" spans="2:8" s="51" customFormat="1" x14ac:dyDescent="0.3">
      <c r="B108" s="103">
        <v>3233</v>
      </c>
      <c r="C108" s="106" t="s">
        <v>68</v>
      </c>
      <c r="D108" s="38">
        <v>265</v>
      </c>
      <c r="E108" s="38">
        <v>0</v>
      </c>
      <c r="F108" s="121">
        <f t="shared" si="3"/>
        <v>0</v>
      </c>
    </row>
    <row r="109" spans="2:8" x14ac:dyDescent="0.3">
      <c r="B109" s="103" t="s">
        <v>152</v>
      </c>
      <c r="C109" s="106" t="s">
        <v>69</v>
      </c>
      <c r="D109" s="38">
        <v>133</v>
      </c>
      <c r="E109" s="38">
        <v>0</v>
      </c>
      <c r="F109" s="121">
        <f t="shared" si="3"/>
        <v>0</v>
      </c>
    </row>
    <row r="110" spans="2:8" x14ac:dyDescent="0.3">
      <c r="B110" s="103" t="s">
        <v>153</v>
      </c>
      <c r="C110" s="106" t="s">
        <v>70</v>
      </c>
      <c r="D110" s="38">
        <v>664</v>
      </c>
      <c r="E110" s="38">
        <v>0</v>
      </c>
      <c r="F110" s="121">
        <f t="shared" si="3"/>
        <v>0</v>
      </c>
    </row>
    <row r="111" spans="2:8" s="51" customFormat="1" x14ac:dyDescent="0.3">
      <c r="B111" s="103" t="s">
        <v>154</v>
      </c>
      <c r="C111" s="106" t="s">
        <v>72</v>
      </c>
      <c r="D111" s="38">
        <v>200000</v>
      </c>
      <c r="E111" s="38">
        <v>0</v>
      </c>
      <c r="F111" s="121">
        <f t="shared" si="3"/>
        <v>0</v>
      </c>
    </row>
    <row r="112" spans="2:8" x14ac:dyDescent="0.3">
      <c r="B112" s="103">
        <v>3238</v>
      </c>
      <c r="C112" s="106" t="s">
        <v>73</v>
      </c>
      <c r="D112" s="38">
        <v>1000</v>
      </c>
      <c r="E112" s="38">
        <v>0</v>
      </c>
      <c r="F112" s="121">
        <f t="shared" si="3"/>
        <v>0</v>
      </c>
    </row>
    <row r="113" spans="1:8" x14ac:dyDescent="0.3">
      <c r="B113" s="103" t="s">
        <v>155</v>
      </c>
      <c r="C113" s="106" t="s">
        <v>74</v>
      </c>
      <c r="D113" s="38">
        <v>100000</v>
      </c>
      <c r="E113" s="38">
        <v>0</v>
      </c>
      <c r="F113" s="121">
        <f t="shared" si="3"/>
        <v>0</v>
      </c>
    </row>
    <row r="114" spans="1:8" x14ac:dyDescent="0.3">
      <c r="B114" s="103">
        <v>3241</v>
      </c>
      <c r="C114" s="106" t="s">
        <v>75</v>
      </c>
      <c r="D114" s="38">
        <v>10000</v>
      </c>
      <c r="E114" s="38">
        <v>0</v>
      </c>
      <c r="F114" s="121">
        <f t="shared" si="3"/>
        <v>0</v>
      </c>
    </row>
    <row r="115" spans="1:8" x14ac:dyDescent="0.3">
      <c r="B115" s="103">
        <v>3293</v>
      </c>
      <c r="C115" s="106" t="s">
        <v>77</v>
      </c>
      <c r="D115" s="38">
        <v>1000</v>
      </c>
      <c r="E115" s="38">
        <v>0</v>
      </c>
      <c r="F115" s="121">
        <f t="shared" si="3"/>
        <v>0</v>
      </c>
    </row>
    <row r="116" spans="1:8" x14ac:dyDescent="0.3">
      <c r="B116" s="103">
        <v>3661</v>
      </c>
      <c r="C116" s="106" t="s">
        <v>177</v>
      </c>
      <c r="D116" s="38">
        <v>5310</v>
      </c>
      <c r="E116" s="38">
        <v>0</v>
      </c>
      <c r="F116" s="121">
        <f t="shared" si="3"/>
        <v>0</v>
      </c>
    </row>
    <row r="117" spans="1:8" x14ac:dyDescent="0.3">
      <c r="B117" s="103">
        <v>4124</v>
      </c>
      <c r="C117" s="106" t="s">
        <v>105</v>
      </c>
      <c r="D117" s="38">
        <v>6000</v>
      </c>
      <c r="E117" s="38">
        <v>0</v>
      </c>
      <c r="F117" s="121">
        <f t="shared" si="3"/>
        <v>0</v>
      </c>
    </row>
    <row r="118" spans="1:8" s="51" customFormat="1" ht="13.2" customHeight="1" x14ac:dyDescent="0.3">
      <c r="A118" s="119"/>
      <c r="B118" s="103">
        <v>4227</v>
      </c>
      <c r="C118" s="106" t="s">
        <v>111</v>
      </c>
      <c r="D118" s="38">
        <v>1200</v>
      </c>
      <c r="E118" s="38">
        <v>0</v>
      </c>
      <c r="F118" s="121">
        <f t="shared" si="3"/>
        <v>0</v>
      </c>
    </row>
    <row r="119" spans="1:8" s="51" customFormat="1" x14ac:dyDescent="0.3">
      <c r="B119" s="103">
        <v>4262</v>
      </c>
      <c r="C119" s="106"/>
      <c r="D119" s="38">
        <v>1000</v>
      </c>
      <c r="E119" s="38">
        <v>0</v>
      </c>
      <c r="F119" s="121">
        <f t="shared" si="3"/>
        <v>0</v>
      </c>
    </row>
    <row r="120" spans="1:8" s="51" customFormat="1" ht="13.2" customHeight="1" x14ac:dyDescent="0.3">
      <c r="B120" s="104" t="s">
        <v>181</v>
      </c>
      <c r="C120" s="105" t="s">
        <v>182</v>
      </c>
      <c r="D120" s="111">
        <f xml:space="preserve"> SUM(D122:D132)</f>
        <v>52966</v>
      </c>
      <c r="E120" s="111">
        <f xml:space="preserve"> SUM(E122:E132)</f>
        <v>3356.34</v>
      </c>
      <c r="F120" s="121">
        <f xml:space="preserve"> +E120/D120*100</f>
        <v>6.3367820866216062</v>
      </c>
    </row>
    <row r="121" spans="1:8" s="51" customFormat="1" ht="12" customHeight="1" x14ac:dyDescent="0.3">
      <c r="B121" s="104"/>
      <c r="C121" s="105">
        <v>11</v>
      </c>
      <c r="D121" s="38">
        <v>52966</v>
      </c>
      <c r="E121" s="38">
        <v>3356</v>
      </c>
      <c r="F121" s="121">
        <f xml:space="preserve"> +E121/D121*100</f>
        <v>6.3361401653891178</v>
      </c>
      <c r="G121" s="107"/>
      <c r="H121" s="107"/>
    </row>
    <row r="122" spans="1:8" s="51" customFormat="1" x14ac:dyDescent="0.3">
      <c r="B122" s="103">
        <v>3211</v>
      </c>
      <c r="C122" s="106" t="s">
        <v>27</v>
      </c>
      <c r="D122" s="113">
        <v>133</v>
      </c>
      <c r="E122" s="114">
        <v>213.83</v>
      </c>
      <c r="F122" s="121">
        <f t="shared" ref="F122:F130" si="4" xml:space="preserve"> +E122/D122*100</f>
        <v>160.77443609022558</v>
      </c>
    </row>
    <row r="123" spans="1:8" x14ac:dyDescent="0.3">
      <c r="B123" s="103">
        <v>3213</v>
      </c>
      <c r="C123" s="106" t="s">
        <v>60</v>
      </c>
      <c r="D123" s="113">
        <v>10</v>
      </c>
      <c r="E123" s="114">
        <v>0</v>
      </c>
      <c r="F123" s="121">
        <f t="shared" si="4"/>
        <v>0</v>
      </c>
    </row>
    <row r="124" spans="1:8" s="51" customFormat="1" x14ac:dyDescent="0.3">
      <c r="B124" s="103">
        <v>3221</v>
      </c>
      <c r="C124" s="106" t="s">
        <v>61</v>
      </c>
      <c r="D124" s="113">
        <v>40</v>
      </c>
      <c r="E124" s="114">
        <v>0</v>
      </c>
      <c r="F124" s="121">
        <f t="shared" si="4"/>
        <v>0</v>
      </c>
    </row>
    <row r="125" spans="1:8" x14ac:dyDescent="0.3">
      <c r="B125" s="103">
        <v>3233</v>
      </c>
      <c r="C125" s="106" t="s">
        <v>68</v>
      </c>
      <c r="D125" s="113">
        <v>40</v>
      </c>
      <c r="E125" s="114">
        <v>0</v>
      </c>
      <c r="F125" s="121">
        <f t="shared" si="4"/>
        <v>0</v>
      </c>
    </row>
    <row r="126" spans="1:8" x14ac:dyDescent="0.3">
      <c r="B126" s="103">
        <v>3235</v>
      </c>
      <c r="C126" s="106" t="s">
        <v>70</v>
      </c>
      <c r="D126" s="113">
        <v>226</v>
      </c>
      <c r="E126" s="114">
        <v>0</v>
      </c>
      <c r="F126" s="121">
        <f t="shared" si="4"/>
        <v>0</v>
      </c>
    </row>
    <row r="127" spans="1:8" x14ac:dyDescent="0.3">
      <c r="B127" s="103">
        <v>3237</v>
      </c>
      <c r="C127" s="106" t="s">
        <v>72</v>
      </c>
      <c r="D127" s="113">
        <v>31086</v>
      </c>
      <c r="E127" s="114">
        <v>2291.5100000000002</v>
      </c>
      <c r="F127" s="121">
        <f t="shared" si="4"/>
        <v>7.3715177250209107</v>
      </c>
    </row>
    <row r="128" spans="1:8" x14ac:dyDescent="0.3">
      <c r="B128" s="103">
        <v>3238</v>
      </c>
      <c r="C128" s="106" t="s">
        <v>73</v>
      </c>
      <c r="D128" s="113">
        <v>500</v>
      </c>
      <c r="E128" s="114">
        <v>0</v>
      </c>
      <c r="F128" s="121">
        <f t="shared" si="4"/>
        <v>0</v>
      </c>
    </row>
    <row r="129" spans="2:8" x14ac:dyDescent="0.3">
      <c r="B129" s="103">
        <v>3239</v>
      </c>
      <c r="C129" s="106" t="s">
        <v>74</v>
      </c>
      <c r="D129" s="113">
        <v>13900</v>
      </c>
      <c r="E129" s="114">
        <v>0</v>
      </c>
      <c r="F129" s="121">
        <f t="shared" si="4"/>
        <v>0</v>
      </c>
    </row>
    <row r="130" spans="2:8" x14ac:dyDescent="0.3">
      <c r="B130" s="103">
        <v>3241</v>
      </c>
      <c r="C130" s="106" t="s">
        <v>75</v>
      </c>
      <c r="D130" s="113">
        <v>6500</v>
      </c>
      <c r="E130" s="114">
        <v>851</v>
      </c>
      <c r="F130" s="121">
        <f t="shared" si="4"/>
        <v>13.092307692307692</v>
      </c>
    </row>
    <row r="131" spans="2:8" x14ac:dyDescent="0.3">
      <c r="B131" s="103">
        <v>3293</v>
      </c>
      <c r="C131" s="106" t="s">
        <v>77</v>
      </c>
      <c r="D131" s="113">
        <v>0</v>
      </c>
      <c r="E131" s="114">
        <v>0</v>
      </c>
      <c r="F131" s="121">
        <v>0</v>
      </c>
    </row>
    <row r="132" spans="2:8" x14ac:dyDescent="0.3">
      <c r="B132" s="103">
        <v>3611</v>
      </c>
      <c r="C132" s="106" t="s">
        <v>177</v>
      </c>
      <c r="D132" s="113">
        <v>531</v>
      </c>
      <c r="E132" s="114">
        <v>0</v>
      </c>
      <c r="F132" s="125">
        <v>0</v>
      </c>
    </row>
    <row r="133" spans="2:8" s="51" customFormat="1" ht="13.2" customHeight="1" x14ac:dyDescent="0.3">
      <c r="B133" s="104" t="s">
        <v>183</v>
      </c>
      <c r="C133" s="105" t="s">
        <v>184</v>
      </c>
      <c r="D133" s="111">
        <f xml:space="preserve"> +D134+D146</f>
        <v>43542</v>
      </c>
      <c r="E133" s="111">
        <f xml:space="preserve"> +E134+E146</f>
        <v>21843.41</v>
      </c>
      <c r="F133" s="121">
        <f xml:space="preserve"> +E133/D133*100</f>
        <v>50.166299205364936</v>
      </c>
    </row>
    <row r="134" spans="2:8" s="51" customFormat="1" ht="12" customHeight="1" x14ac:dyDescent="0.3">
      <c r="B134" s="104"/>
      <c r="C134" s="105">
        <v>11</v>
      </c>
      <c r="D134" s="116">
        <f xml:space="preserve"> SUM(D135:D145)</f>
        <v>43542</v>
      </c>
      <c r="E134" s="116">
        <f xml:space="preserve"> SUM(E135:E145)</f>
        <v>9877.81</v>
      </c>
      <c r="F134" s="121">
        <f xml:space="preserve"> +E134/D134*100</f>
        <v>22.685705755362637</v>
      </c>
      <c r="G134" s="107"/>
      <c r="H134" s="107"/>
    </row>
    <row r="135" spans="2:8" x14ac:dyDescent="0.3">
      <c r="B135" s="103">
        <v>3211</v>
      </c>
      <c r="C135" s="106" t="s">
        <v>27</v>
      </c>
      <c r="D135" s="117">
        <v>2654</v>
      </c>
      <c r="E135" s="113">
        <v>505.1</v>
      </c>
      <c r="F135" s="121">
        <f t="shared" ref="F135:F144" si="5" xml:space="preserve"> +E135/D135*100</f>
        <v>19.031650339110779</v>
      </c>
    </row>
    <row r="136" spans="2:8" x14ac:dyDescent="0.3">
      <c r="B136" s="103">
        <v>3213</v>
      </c>
      <c r="C136" s="106" t="s">
        <v>60</v>
      </c>
      <c r="D136" s="117">
        <v>10</v>
      </c>
      <c r="E136" s="113">
        <v>0</v>
      </c>
      <c r="F136" s="121">
        <f t="shared" si="5"/>
        <v>0</v>
      </c>
    </row>
    <row r="137" spans="2:8" x14ac:dyDescent="0.3">
      <c r="B137" s="103">
        <v>3221</v>
      </c>
      <c r="C137" s="106" t="s">
        <v>61</v>
      </c>
      <c r="D137" s="117">
        <v>133</v>
      </c>
      <c r="E137" s="113">
        <v>112.8</v>
      </c>
      <c r="F137" s="121">
        <f t="shared" si="5"/>
        <v>84.812030075187977</v>
      </c>
    </row>
    <row r="138" spans="2:8" x14ac:dyDescent="0.3">
      <c r="B138" s="103">
        <v>3231</v>
      </c>
      <c r="C138" s="106" t="s">
        <v>66</v>
      </c>
      <c r="D138" s="117">
        <v>265</v>
      </c>
      <c r="E138" s="113">
        <v>320.35000000000002</v>
      </c>
      <c r="F138" s="121">
        <f t="shared" si="5"/>
        <v>120.88679245283021</v>
      </c>
    </row>
    <row r="139" spans="2:8" x14ac:dyDescent="0.3">
      <c r="B139" s="103">
        <v>3235</v>
      </c>
      <c r="C139" s="106" t="s">
        <v>70</v>
      </c>
      <c r="D139" s="117">
        <v>133</v>
      </c>
      <c r="E139" s="113">
        <v>0</v>
      </c>
      <c r="F139" s="121">
        <f t="shared" si="5"/>
        <v>0</v>
      </c>
    </row>
    <row r="140" spans="2:8" x14ac:dyDescent="0.3">
      <c r="B140" s="103">
        <v>3237</v>
      </c>
      <c r="C140" s="106" t="s">
        <v>72</v>
      </c>
      <c r="D140" s="117">
        <v>33048</v>
      </c>
      <c r="E140" s="113">
        <v>8252.06</v>
      </c>
      <c r="F140" s="121">
        <f t="shared" si="5"/>
        <v>24.969922536916002</v>
      </c>
    </row>
    <row r="141" spans="2:8" x14ac:dyDescent="0.3">
      <c r="B141" s="103">
        <v>3239</v>
      </c>
      <c r="C141" s="106" t="s">
        <v>74</v>
      </c>
      <c r="D141" s="117">
        <v>3982</v>
      </c>
      <c r="E141" s="113">
        <v>687.5</v>
      </c>
      <c r="F141" s="121">
        <f t="shared" si="5"/>
        <v>17.265193370165747</v>
      </c>
    </row>
    <row r="142" spans="2:8" x14ac:dyDescent="0.3">
      <c r="B142" s="103">
        <v>3241</v>
      </c>
      <c r="C142" s="106" t="s">
        <v>75</v>
      </c>
      <c r="D142" s="117">
        <v>2654</v>
      </c>
      <c r="E142" s="113">
        <v>0</v>
      </c>
      <c r="F142" s="121">
        <f t="shared" si="5"/>
        <v>0</v>
      </c>
    </row>
    <row r="143" spans="2:8" x14ac:dyDescent="0.3">
      <c r="B143" s="103">
        <v>3293</v>
      </c>
      <c r="C143" s="106" t="s">
        <v>77</v>
      </c>
      <c r="D143" s="117">
        <v>0</v>
      </c>
      <c r="E143" s="113">
        <v>0</v>
      </c>
      <c r="F143" s="121">
        <v>0</v>
      </c>
    </row>
    <row r="144" spans="2:8" x14ac:dyDescent="0.3">
      <c r="B144" s="103">
        <v>3294</v>
      </c>
      <c r="C144" s="106" t="s">
        <v>78</v>
      </c>
      <c r="D144" s="117">
        <v>133</v>
      </c>
      <c r="E144" s="113">
        <v>0</v>
      </c>
      <c r="F144" s="121">
        <f t="shared" si="5"/>
        <v>0</v>
      </c>
    </row>
    <row r="145" spans="2:8" x14ac:dyDescent="0.3">
      <c r="B145" s="103">
        <v>3661</v>
      </c>
      <c r="C145" s="106" t="s">
        <v>177</v>
      </c>
      <c r="D145" s="117">
        <v>530</v>
      </c>
      <c r="E145" s="113">
        <v>0</v>
      </c>
      <c r="F145" s="125">
        <v>0</v>
      </c>
    </row>
    <row r="146" spans="2:8" s="51" customFormat="1" ht="12" customHeight="1" x14ac:dyDescent="0.3">
      <c r="B146" s="104"/>
      <c r="C146" s="105">
        <v>51</v>
      </c>
      <c r="D146" s="118">
        <v>0</v>
      </c>
      <c r="E146" s="118">
        <v>11965.6</v>
      </c>
      <c r="F146" s="121">
        <v>0</v>
      </c>
      <c r="G146" s="107"/>
      <c r="H146" s="107"/>
    </row>
    <row r="147" spans="2:8" x14ac:dyDescent="0.3">
      <c r="B147" s="103">
        <v>3237</v>
      </c>
      <c r="C147" s="106" t="s">
        <v>72</v>
      </c>
      <c r="D147" s="117">
        <v>0</v>
      </c>
      <c r="E147" s="113">
        <v>11966</v>
      </c>
      <c r="F147" s="125">
        <v>0</v>
      </c>
    </row>
    <row r="148" spans="2:8" s="51" customFormat="1" ht="13.2" customHeight="1" x14ac:dyDescent="0.3">
      <c r="B148" s="104" t="s">
        <v>185</v>
      </c>
      <c r="C148" s="105" t="s">
        <v>186</v>
      </c>
      <c r="D148" s="111">
        <f xml:space="preserve"> +D149+D162</f>
        <v>5359847</v>
      </c>
      <c r="E148" s="111">
        <f xml:space="preserve"> +E149+E162</f>
        <v>4508052.3100000005</v>
      </c>
      <c r="F148" s="121">
        <f xml:space="preserve"> +E148/D148*100</f>
        <v>84.107854384649428</v>
      </c>
    </row>
    <row r="149" spans="2:8" s="51" customFormat="1" ht="12" customHeight="1" x14ac:dyDescent="0.3">
      <c r="B149" s="104"/>
      <c r="C149" s="105">
        <v>12</v>
      </c>
      <c r="D149" s="116">
        <v>803977</v>
      </c>
      <c r="E149" s="116">
        <f xml:space="preserve"> SUM(E150:E160)</f>
        <v>666237.19000000006</v>
      </c>
      <c r="F149" s="121">
        <f xml:space="preserve"> +E149/D149*100</f>
        <v>82.867692732503556</v>
      </c>
      <c r="G149" s="107"/>
      <c r="H149" s="107"/>
    </row>
    <row r="150" spans="2:8" x14ac:dyDescent="0.3">
      <c r="B150" s="103">
        <v>3211</v>
      </c>
      <c r="C150" s="106" t="s">
        <v>27</v>
      </c>
      <c r="D150" s="120">
        <v>1200</v>
      </c>
      <c r="E150" s="114">
        <v>0</v>
      </c>
      <c r="F150" s="121">
        <f t="shared" ref="F150:F174" si="6" xml:space="preserve"> +E150/D150*100</f>
        <v>0</v>
      </c>
    </row>
    <row r="151" spans="2:8" x14ac:dyDescent="0.3">
      <c r="B151" s="103">
        <v>3213</v>
      </c>
      <c r="C151" s="106" t="s">
        <v>60</v>
      </c>
      <c r="D151" s="120">
        <v>1200</v>
      </c>
      <c r="E151" s="114">
        <v>0</v>
      </c>
      <c r="F151" s="121">
        <f t="shared" si="6"/>
        <v>0</v>
      </c>
    </row>
    <row r="152" spans="2:8" x14ac:dyDescent="0.3">
      <c r="B152" s="103">
        <v>3221</v>
      </c>
      <c r="C152" s="106" t="s">
        <v>61</v>
      </c>
      <c r="D152" s="120">
        <v>27000</v>
      </c>
      <c r="E152" s="114">
        <v>27867.07</v>
      </c>
      <c r="F152" s="121">
        <f t="shared" si="6"/>
        <v>103.21137037037036</v>
      </c>
    </row>
    <row r="153" spans="2:8" x14ac:dyDescent="0.3">
      <c r="B153" s="103">
        <v>3233</v>
      </c>
      <c r="C153" s="106" t="s">
        <v>68</v>
      </c>
      <c r="D153" s="120">
        <v>150</v>
      </c>
      <c r="E153" s="114">
        <v>0</v>
      </c>
      <c r="F153" s="121">
        <f t="shared" si="6"/>
        <v>0</v>
      </c>
    </row>
    <row r="154" spans="2:8" x14ac:dyDescent="0.3">
      <c r="B154" s="103">
        <v>3235</v>
      </c>
      <c r="C154" s="106" t="s">
        <v>70</v>
      </c>
      <c r="D154" s="120">
        <v>150</v>
      </c>
      <c r="E154" s="114">
        <v>0</v>
      </c>
      <c r="F154" s="121">
        <f t="shared" si="6"/>
        <v>0</v>
      </c>
    </row>
    <row r="155" spans="2:8" x14ac:dyDescent="0.3">
      <c r="B155" s="103">
        <v>3237</v>
      </c>
      <c r="C155" s="106" t="s">
        <v>72</v>
      </c>
      <c r="D155" s="120">
        <v>240000</v>
      </c>
      <c r="E155" s="114">
        <v>164575.34</v>
      </c>
      <c r="F155" s="121">
        <f t="shared" si="6"/>
        <v>68.573058333333336</v>
      </c>
    </row>
    <row r="156" spans="2:8" x14ac:dyDescent="0.3">
      <c r="B156" s="103">
        <v>3238</v>
      </c>
      <c r="C156" s="106" t="s">
        <v>73</v>
      </c>
      <c r="D156" s="120">
        <v>150</v>
      </c>
      <c r="E156" s="114">
        <v>0</v>
      </c>
      <c r="F156" s="121">
        <f t="shared" si="6"/>
        <v>0</v>
      </c>
    </row>
    <row r="157" spans="2:8" x14ac:dyDescent="0.3">
      <c r="B157" s="103">
        <v>3239</v>
      </c>
      <c r="C157" s="106" t="s">
        <v>74</v>
      </c>
      <c r="D157" s="120">
        <v>370000</v>
      </c>
      <c r="E157" s="114">
        <v>442459.74</v>
      </c>
      <c r="F157" s="121">
        <f t="shared" si="6"/>
        <v>119.58371351351352</v>
      </c>
    </row>
    <row r="158" spans="2:8" x14ac:dyDescent="0.3">
      <c r="B158" s="103">
        <v>3241</v>
      </c>
      <c r="C158" s="106" t="s">
        <v>75</v>
      </c>
      <c r="D158" s="120">
        <v>24000</v>
      </c>
      <c r="E158" s="114">
        <v>28252.51</v>
      </c>
      <c r="F158" s="121">
        <f t="shared" si="6"/>
        <v>117.71879166666666</v>
      </c>
    </row>
    <row r="159" spans="2:8" x14ac:dyDescent="0.3">
      <c r="B159" s="103">
        <v>3293</v>
      </c>
      <c r="C159" s="106" t="s">
        <v>77</v>
      </c>
      <c r="D159" s="120">
        <v>150</v>
      </c>
      <c r="E159" s="114">
        <v>0</v>
      </c>
      <c r="F159" s="121">
        <f t="shared" si="6"/>
        <v>0</v>
      </c>
    </row>
    <row r="160" spans="2:8" x14ac:dyDescent="0.3">
      <c r="B160" s="103">
        <v>3661</v>
      </c>
      <c r="C160" s="106" t="s">
        <v>177</v>
      </c>
      <c r="D160" s="120">
        <v>4977</v>
      </c>
      <c r="E160" s="114">
        <v>3082.53</v>
      </c>
      <c r="F160" s="121">
        <f t="shared" si="6"/>
        <v>61.935503315250152</v>
      </c>
    </row>
    <row r="161" spans="2:8" x14ac:dyDescent="0.3">
      <c r="B161" s="103">
        <v>4262</v>
      </c>
      <c r="C161" s="106" t="s">
        <v>119</v>
      </c>
      <c r="D161" s="120">
        <v>135000</v>
      </c>
      <c r="E161" s="114">
        <v>0</v>
      </c>
      <c r="F161" s="121">
        <f t="shared" si="6"/>
        <v>0</v>
      </c>
    </row>
    <row r="162" spans="2:8" s="51" customFormat="1" ht="12" customHeight="1" x14ac:dyDescent="0.3">
      <c r="B162" s="104"/>
      <c r="C162" s="105">
        <v>561</v>
      </c>
      <c r="D162" s="116">
        <f xml:space="preserve"> SUM(D163:D174)</f>
        <v>4555870</v>
      </c>
      <c r="E162" s="116">
        <f xml:space="preserve"> SUM(E163:E174)</f>
        <v>3841815.12</v>
      </c>
      <c r="F162" s="121">
        <f t="shared" si="6"/>
        <v>84.326706424897992</v>
      </c>
      <c r="G162" s="107"/>
      <c r="H162" s="107"/>
    </row>
    <row r="163" spans="2:8" x14ac:dyDescent="0.3">
      <c r="B163" s="103">
        <v>3211</v>
      </c>
      <c r="C163" s="106" t="s">
        <v>27</v>
      </c>
      <c r="D163" s="114">
        <v>6800</v>
      </c>
      <c r="E163" s="114">
        <v>0</v>
      </c>
      <c r="F163" s="121">
        <f t="shared" si="6"/>
        <v>0</v>
      </c>
    </row>
    <row r="164" spans="2:8" x14ac:dyDescent="0.3">
      <c r="B164" s="103">
        <v>3213</v>
      </c>
      <c r="C164" s="106" t="s">
        <v>60</v>
      </c>
      <c r="D164" s="114">
        <v>6800</v>
      </c>
      <c r="E164" s="114">
        <v>0</v>
      </c>
      <c r="F164" s="121">
        <f t="shared" si="6"/>
        <v>0</v>
      </c>
    </row>
    <row r="165" spans="2:8" x14ac:dyDescent="0.3">
      <c r="B165" s="103">
        <v>3221</v>
      </c>
      <c r="C165" s="106" t="s">
        <v>61</v>
      </c>
      <c r="D165" s="114">
        <v>153000</v>
      </c>
      <c r="E165" s="114">
        <v>157913.35999999999</v>
      </c>
      <c r="F165" s="121">
        <f t="shared" si="6"/>
        <v>103.21134640522875</v>
      </c>
    </row>
    <row r="166" spans="2:8" x14ac:dyDescent="0.3">
      <c r="B166" s="103">
        <v>3233</v>
      </c>
      <c r="C166" s="106" t="s">
        <v>68</v>
      </c>
      <c r="D166" s="114">
        <v>850</v>
      </c>
      <c r="E166" s="114">
        <v>0</v>
      </c>
      <c r="F166" s="121">
        <f t="shared" si="6"/>
        <v>0</v>
      </c>
    </row>
    <row r="167" spans="2:8" x14ac:dyDescent="0.3">
      <c r="B167" s="103">
        <v>3235</v>
      </c>
      <c r="C167" s="106" t="s">
        <v>70</v>
      </c>
      <c r="D167" s="114">
        <v>850</v>
      </c>
      <c r="E167" s="114">
        <v>0</v>
      </c>
      <c r="F167" s="121">
        <f t="shared" si="6"/>
        <v>0</v>
      </c>
    </row>
    <row r="168" spans="2:8" x14ac:dyDescent="0.3">
      <c r="B168" s="103">
        <v>3237</v>
      </c>
      <c r="C168" s="106" t="s">
        <v>72</v>
      </c>
      <c r="D168" s="114">
        <v>1360000</v>
      </c>
      <c r="E168" s="114">
        <v>999072.58</v>
      </c>
      <c r="F168" s="121">
        <f t="shared" si="6"/>
        <v>73.461219117647062</v>
      </c>
    </row>
    <row r="169" spans="2:8" x14ac:dyDescent="0.3">
      <c r="B169" s="103">
        <v>3238</v>
      </c>
      <c r="C169" s="106" t="s">
        <v>73</v>
      </c>
      <c r="D169" s="114">
        <v>850</v>
      </c>
      <c r="E169" s="114">
        <v>0</v>
      </c>
      <c r="F169" s="121">
        <f t="shared" si="6"/>
        <v>0</v>
      </c>
    </row>
    <row r="170" spans="2:8" x14ac:dyDescent="0.3">
      <c r="B170" s="103">
        <v>3239</v>
      </c>
      <c r="C170" s="106" t="s">
        <v>74</v>
      </c>
      <c r="D170" s="114">
        <v>2096667</v>
      </c>
      <c r="E170" s="114">
        <v>2507271.89</v>
      </c>
      <c r="F170" s="121">
        <f t="shared" si="6"/>
        <v>119.58369593263976</v>
      </c>
    </row>
    <row r="171" spans="2:8" x14ac:dyDescent="0.3">
      <c r="B171" s="103">
        <v>3241</v>
      </c>
      <c r="C171" s="106" t="s">
        <v>75</v>
      </c>
      <c r="D171" s="114">
        <v>136000</v>
      </c>
      <c r="E171" s="114">
        <v>160097.88</v>
      </c>
      <c r="F171" s="121">
        <f t="shared" si="6"/>
        <v>117.71902941176471</v>
      </c>
    </row>
    <row r="172" spans="2:8" x14ac:dyDescent="0.3">
      <c r="B172" s="103">
        <v>3293</v>
      </c>
      <c r="C172" s="106" t="s">
        <v>77</v>
      </c>
      <c r="D172" s="114">
        <v>850</v>
      </c>
      <c r="E172" s="114">
        <v>0</v>
      </c>
      <c r="F172" s="121">
        <f t="shared" si="6"/>
        <v>0</v>
      </c>
    </row>
    <row r="173" spans="2:8" x14ac:dyDescent="0.3">
      <c r="B173" s="103">
        <v>3661</v>
      </c>
      <c r="C173" s="106" t="s">
        <v>177</v>
      </c>
      <c r="D173" s="114">
        <v>28203</v>
      </c>
      <c r="E173" s="114">
        <v>17459.41</v>
      </c>
      <c r="F173" s="121">
        <f t="shared" si="6"/>
        <v>61.906215650817288</v>
      </c>
    </row>
    <row r="174" spans="2:8" x14ac:dyDescent="0.3">
      <c r="B174" s="103">
        <v>4262</v>
      </c>
      <c r="C174" s="106" t="s">
        <v>119</v>
      </c>
      <c r="D174" s="114">
        <v>765000</v>
      </c>
      <c r="E174" s="114">
        <v>0</v>
      </c>
      <c r="F174" s="121">
        <f t="shared" si="6"/>
        <v>0</v>
      </c>
    </row>
    <row r="175" spans="2:8" x14ac:dyDescent="0.3">
      <c r="E175"/>
    </row>
    <row r="176" spans="2:8" x14ac:dyDescent="0.3">
      <c r="E176"/>
    </row>
    <row r="177" spans="5:5" x14ac:dyDescent="0.3">
      <c r="E177"/>
    </row>
    <row r="178" spans="5:5" x14ac:dyDescent="0.3">
      <c r="E178"/>
    </row>
    <row r="179" spans="5:5" x14ac:dyDescent="0.3">
      <c r="E179"/>
    </row>
    <row r="180" spans="5:5" x14ac:dyDescent="0.3">
      <c r="E180"/>
    </row>
    <row r="181" spans="5:5" x14ac:dyDescent="0.3">
      <c r="E181"/>
    </row>
    <row r="182" spans="5:5" x14ac:dyDescent="0.3">
      <c r="E182"/>
    </row>
    <row r="183" spans="5:5" x14ac:dyDescent="0.3">
      <c r="E183"/>
    </row>
    <row r="184" spans="5:5" x14ac:dyDescent="0.3">
      <c r="E184"/>
    </row>
    <row r="185" spans="5:5" x14ac:dyDescent="0.3">
      <c r="E185"/>
    </row>
    <row r="186" spans="5:5" x14ac:dyDescent="0.3">
      <c r="E186"/>
    </row>
    <row r="187" spans="5:5" x14ac:dyDescent="0.3">
      <c r="E187"/>
    </row>
    <row r="188" spans="5:5" x14ac:dyDescent="0.3">
      <c r="E188"/>
    </row>
    <row r="189" spans="5:5" x14ac:dyDescent="0.3">
      <c r="E189"/>
    </row>
    <row r="190" spans="5:5" x14ac:dyDescent="0.3">
      <c r="E190"/>
    </row>
    <row r="191" spans="5:5" x14ac:dyDescent="0.3">
      <c r="E191"/>
    </row>
    <row r="192" spans="5:5" x14ac:dyDescent="0.3">
      <c r="E192"/>
    </row>
    <row r="193" spans="5:5" x14ac:dyDescent="0.3">
      <c r="E193"/>
    </row>
    <row r="194" spans="5:5" x14ac:dyDescent="0.3">
      <c r="E194"/>
    </row>
    <row r="195" spans="5:5" x14ac:dyDescent="0.3">
      <c r="E195"/>
    </row>
    <row r="196" spans="5:5" x14ac:dyDescent="0.3">
      <c r="E196"/>
    </row>
    <row r="197" spans="5:5" x14ac:dyDescent="0.3">
      <c r="E197"/>
    </row>
    <row r="198" spans="5:5" x14ac:dyDescent="0.3">
      <c r="E198"/>
    </row>
    <row r="199" spans="5:5" x14ac:dyDescent="0.3">
      <c r="E199"/>
    </row>
    <row r="200" spans="5:5" x14ac:dyDescent="0.3">
      <c r="E200"/>
    </row>
    <row r="201" spans="5:5" x14ac:dyDescent="0.3">
      <c r="E201"/>
    </row>
    <row r="202" spans="5:5" x14ac:dyDescent="0.3">
      <c r="E202"/>
    </row>
    <row r="203" spans="5:5" x14ac:dyDescent="0.3">
      <c r="E203"/>
    </row>
    <row r="204" spans="5:5" x14ac:dyDescent="0.3">
      <c r="E204"/>
    </row>
    <row r="205" spans="5:5" x14ac:dyDescent="0.3">
      <c r="E205"/>
    </row>
    <row r="206" spans="5:5" x14ac:dyDescent="0.3">
      <c r="E206"/>
    </row>
    <row r="207" spans="5:5" x14ac:dyDescent="0.3">
      <c r="E207"/>
    </row>
    <row r="208" spans="5:5" x14ac:dyDescent="0.3">
      <c r="E208"/>
    </row>
    <row r="209" spans="5:5" x14ac:dyDescent="0.3">
      <c r="E209"/>
    </row>
    <row r="210" spans="5:5" x14ac:dyDescent="0.3">
      <c r="E210"/>
    </row>
    <row r="211" spans="5:5" x14ac:dyDescent="0.3">
      <c r="E211"/>
    </row>
    <row r="212" spans="5:5" x14ac:dyDescent="0.3">
      <c r="E212"/>
    </row>
    <row r="213" spans="5:5" x14ac:dyDescent="0.3">
      <c r="E213"/>
    </row>
    <row r="214" spans="5:5" x14ac:dyDescent="0.3">
      <c r="E214"/>
    </row>
    <row r="215" spans="5:5" x14ac:dyDescent="0.3">
      <c r="E215"/>
    </row>
    <row r="216" spans="5:5" x14ac:dyDescent="0.3">
      <c r="E216"/>
    </row>
    <row r="217" spans="5:5" x14ac:dyDescent="0.3">
      <c r="E217"/>
    </row>
    <row r="218" spans="5:5" x14ac:dyDescent="0.3">
      <c r="E218"/>
    </row>
    <row r="219" spans="5:5" x14ac:dyDescent="0.3">
      <c r="E219"/>
    </row>
    <row r="220" spans="5:5" x14ac:dyDescent="0.3">
      <c r="E220"/>
    </row>
    <row r="221" spans="5:5" x14ac:dyDescent="0.3">
      <c r="E221"/>
    </row>
    <row r="222" spans="5:5" x14ac:dyDescent="0.3">
      <c r="E222"/>
    </row>
    <row r="223" spans="5:5" x14ac:dyDescent="0.3">
      <c r="E223"/>
    </row>
    <row r="224" spans="5:5" x14ac:dyDescent="0.3">
      <c r="E224"/>
    </row>
    <row r="225" spans="5:5" x14ac:dyDescent="0.3">
      <c r="E225"/>
    </row>
    <row r="226" spans="5:5" x14ac:dyDescent="0.3">
      <c r="E226"/>
    </row>
    <row r="227" spans="5:5" x14ac:dyDescent="0.3">
      <c r="E227"/>
    </row>
    <row r="228" spans="5:5" x14ac:dyDescent="0.3">
      <c r="E228"/>
    </row>
    <row r="229" spans="5:5" x14ac:dyDescent="0.3">
      <c r="E229"/>
    </row>
    <row r="230" spans="5:5" x14ac:dyDescent="0.3">
      <c r="E230"/>
    </row>
    <row r="231" spans="5:5" x14ac:dyDescent="0.3">
      <c r="E231"/>
    </row>
    <row r="232" spans="5:5" x14ac:dyDescent="0.3">
      <c r="E232"/>
    </row>
    <row r="233" spans="5:5" x14ac:dyDescent="0.3">
      <c r="E233"/>
    </row>
    <row r="234" spans="5:5" x14ac:dyDescent="0.3">
      <c r="E234"/>
    </row>
    <row r="235" spans="5:5" x14ac:dyDescent="0.3">
      <c r="E235"/>
    </row>
    <row r="236" spans="5:5" x14ac:dyDescent="0.3">
      <c r="E236"/>
    </row>
    <row r="237" spans="5:5" x14ac:dyDescent="0.3">
      <c r="E237"/>
    </row>
    <row r="238" spans="5:5" x14ac:dyDescent="0.3">
      <c r="E238"/>
    </row>
    <row r="239" spans="5:5" x14ac:dyDescent="0.3">
      <c r="E239"/>
    </row>
    <row r="240" spans="5:5" x14ac:dyDescent="0.3">
      <c r="E240"/>
    </row>
    <row r="241" spans="5:5" x14ac:dyDescent="0.3">
      <c r="E241"/>
    </row>
    <row r="242" spans="5:5" x14ac:dyDescent="0.3">
      <c r="E242"/>
    </row>
    <row r="243" spans="5:5" x14ac:dyDescent="0.3">
      <c r="E243"/>
    </row>
    <row r="244" spans="5:5" x14ac:dyDescent="0.3">
      <c r="E244"/>
    </row>
    <row r="245" spans="5:5" x14ac:dyDescent="0.3">
      <c r="E245"/>
    </row>
    <row r="246" spans="5:5" x14ac:dyDescent="0.3">
      <c r="E246"/>
    </row>
    <row r="247" spans="5:5" x14ac:dyDescent="0.3">
      <c r="E247"/>
    </row>
    <row r="248" spans="5:5" x14ac:dyDescent="0.3">
      <c r="E248"/>
    </row>
    <row r="249" spans="5:5" x14ac:dyDescent="0.3">
      <c r="E249"/>
    </row>
    <row r="250" spans="5:5" x14ac:dyDescent="0.3">
      <c r="E250"/>
    </row>
    <row r="251" spans="5:5" x14ac:dyDescent="0.3">
      <c r="E251"/>
    </row>
    <row r="252" spans="5:5" x14ac:dyDescent="0.3">
      <c r="E252"/>
    </row>
    <row r="253" spans="5:5" x14ac:dyDescent="0.3">
      <c r="E253"/>
    </row>
    <row r="254" spans="5:5" x14ac:dyDescent="0.3">
      <c r="E254"/>
    </row>
    <row r="255" spans="5:5" x14ac:dyDescent="0.3">
      <c r="E255"/>
    </row>
    <row r="256" spans="5:5" x14ac:dyDescent="0.3">
      <c r="E256"/>
    </row>
    <row r="257" spans="5:5" x14ac:dyDescent="0.3">
      <c r="E257"/>
    </row>
    <row r="258" spans="5:5" x14ac:dyDescent="0.3">
      <c r="E258"/>
    </row>
  </sheetData>
  <mergeCells count="4">
    <mergeCell ref="B2:F2"/>
    <mergeCell ref="B4:F4"/>
    <mergeCell ref="B6:C6"/>
    <mergeCell ref="B7:C7"/>
  </mergeCells>
  <pageMargins left="0.7" right="0.7" top="0.75" bottom="0.75" header="0.3" footer="0.3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9" sqref="F29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SAŽETAK</vt:lpstr>
      <vt:lpstr> Račun prihoda i rashoda</vt:lpstr>
      <vt:lpstr>Rashodi prema izvorima finan</vt:lpstr>
      <vt:lpstr>Rashodi prema funkcijskoj k </vt:lpstr>
      <vt:lpstr>POSEBNI DIO</vt:lpstr>
      <vt:lpstr>Sheet11</vt:lpstr>
      <vt:lpstr>' Račun prihoda i rashoda'!Print_Area</vt:lpstr>
      <vt:lpstr>SAŽETAK!Print_Area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Ana-Marija Šarčević</cp:lastModifiedBy>
  <cp:lastPrinted>2024-07-19T08:37:33Z</cp:lastPrinted>
  <dcterms:created xsi:type="dcterms:W3CDTF">2022-08-12T12:51:27Z</dcterms:created>
  <dcterms:modified xsi:type="dcterms:W3CDTF">2024-07-23T09:53:00Z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Tablica ogledni format izvještaja o izvršenju PKDP.xlsx</vt:lpwstr>
  </property>
</Properties>
</file>